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240" windowHeight="12075" firstSheet="4" activeTab="5"/>
  </bookViews>
  <sheets>
    <sheet name="С-95" sheetId="1" r:id="rId1"/>
    <sheet name="Ст-Д13а" sheetId="5" r:id="rId2"/>
    <sheet name="Г-19" sheetId="7" r:id="rId3"/>
    <sheet name="К-21" sheetId="8" r:id="rId4"/>
    <sheet name="Лира Ст 12" sheetId="30" r:id="rId5"/>
    <sheet name="Лира Г8" sheetId="31" r:id="rId6"/>
  </sheets>
  <calcPr calcId="125725" refMode="R1C1"/>
</workbook>
</file>

<file path=xl/calcChain.xml><?xml version="1.0" encoding="utf-8"?>
<calcChain xmlns="http://schemas.openxmlformats.org/spreadsheetml/2006/main">
  <c r="D16" i="31"/>
  <c r="D16" i="30"/>
  <c r="D32" i="31"/>
  <c r="D31" i="30"/>
  <c r="D15" i="8"/>
  <c r="D16" i="5"/>
  <c r="D17" i="1"/>
  <c r="D15" i="7"/>
  <c r="D5" i="30" l="1"/>
  <c r="D7" s="1"/>
  <c r="D6" i="31"/>
  <c r="D4"/>
  <c r="D45" i="30"/>
  <c r="D43"/>
  <c r="D38" s="1"/>
  <c r="D25"/>
  <c r="D22"/>
  <c r="D21"/>
  <c r="D17" i="31"/>
  <c r="D21"/>
  <c r="D46"/>
  <c r="D39" s="1"/>
  <c r="D22"/>
  <c r="D28"/>
  <c r="D7" l="1"/>
  <c r="D35" i="30"/>
  <c r="D17"/>
  <c r="D47" s="1"/>
  <c r="D12"/>
  <c r="D10" s="1"/>
  <c r="D38" i="31"/>
  <c r="D36" s="1"/>
  <c r="D12"/>
  <c r="D10" s="1"/>
  <c r="D8" i="30"/>
  <c r="D48" i="31" l="1"/>
  <c r="D8"/>
  <c r="D29" i="5" l="1"/>
  <c r="D41"/>
  <c r="D6"/>
  <c r="D6" i="1"/>
  <c r="D9" i="7"/>
  <c r="D6" i="8"/>
  <c r="D6" i="7"/>
  <c r="D42" i="1"/>
  <c r="D23"/>
  <c r="D18"/>
  <c r="D13"/>
  <c r="D28" i="5"/>
  <c r="D22"/>
  <c r="D17"/>
  <c r="D11"/>
  <c r="D35" i="7"/>
  <c r="D21"/>
  <c r="D16"/>
  <c r="D11"/>
  <c r="D38" i="8"/>
  <c r="D31" s="1"/>
  <c r="D21"/>
  <c r="D16"/>
  <c r="D11"/>
  <c r="D9" s="1"/>
  <c r="D29" i="1" l="1"/>
  <c r="D35"/>
  <c r="D28" i="7"/>
  <c r="D36" i="5"/>
  <c r="D7" i="8"/>
  <c r="D7" i="7"/>
  <c r="D7" i="5"/>
  <c r="D7" i="1"/>
  <c r="D11"/>
  <c r="D46" s="1"/>
  <c r="D9" i="5"/>
  <c r="D47" l="1"/>
  <c r="D39" i="7"/>
  <c r="D42" i="8"/>
</calcChain>
</file>

<file path=xl/sharedStrings.xml><?xml version="1.0" encoding="utf-8"?>
<sst xmlns="http://schemas.openxmlformats.org/spreadsheetml/2006/main" count="278" uniqueCount="116">
  <si>
    <t>Почтовые услуги</t>
  </si>
  <si>
    <t>Юридические услуги</t>
  </si>
  <si>
    <t>Заработная плата сотрудников</t>
  </si>
  <si>
    <t>Налоги с з/пл</t>
  </si>
  <si>
    <t>Услуги по вывозу ТБО</t>
  </si>
  <si>
    <t>Сантехнические материалы</t>
  </si>
  <si>
    <t>Заработная плата специалистов,занятых на техн экспл. дома</t>
  </si>
  <si>
    <t>Прочие услуги (изготовл ключей,доставка материалов и пр.)</t>
  </si>
  <si>
    <t>Материалы  для МОП и техн экспл.дома</t>
  </si>
  <si>
    <t xml:space="preserve"> Налоги с з/пл</t>
  </si>
  <si>
    <t>Уборка придомовой и внутридомовой территории :</t>
  </si>
  <si>
    <t>Материалы (быт. химия, инвентарь)</t>
  </si>
  <si>
    <t>Материальные расходы (канцтовары,организ раб мест)</t>
  </si>
  <si>
    <t>Сервисные, информац услуги</t>
  </si>
  <si>
    <t>Услуги тел связи</t>
  </si>
  <si>
    <t>Транспортные расходы</t>
  </si>
  <si>
    <t>Расходы по текущему ремонту дома:</t>
  </si>
  <si>
    <t>Заработная плата сотрудников,вкл налоги с з/пл</t>
  </si>
  <si>
    <t>Материалы  для МОП,общестроит работ  и техн экспл.дома</t>
  </si>
  <si>
    <t>Страхование лифтов</t>
  </si>
  <si>
    <t>Затраты диспетчерской,аварийной служб</t>
  </si>
  <si>
    <t>Уборка придомовой    и внутридомовой территории :</t>
  </si>
  <si>
    <t>Затраты аварийной, диспетчерской служб</t>
  </si>
  <si>
    <t>Уборка придомовой и    внутридомовой территории :</t>
  </si>
  <si>
    <t>Техническое обслуживание газовых сетей</t>
  </si>
  <si>
    <t>Расходы по содержанию и эксплуатации лифтов:</t>
  </si>
  <si>
    <t>руб.</t>
  </si>
  <si>
    <t>Расходы на управленческие услуги и обслуживание:</t>
  </si>
  <si>
    <t>Заработная плата: админ. аппарат,бухгалтерия,расчетная группа,паспорт.стол</t>
  </si>
  <si>
    <t>Содержание помещения (аренда,коммун. услуги)</t>
  </si>
  <si>
    <t>ИТОГО РАСХОДЫ:</t>
  </si>
  <si>
    <t>Оплачено</t>
  </si>
  <si>
    <t>Материальные расходы (канцтовары,организ. раб. мест)</t>
  </si>
  <si>
    <t>Заработная плата специалистов,занятых на техн. экспл. дома</t>
  </si>
  <si>
    <t>Расходы по обеспечению матер.-техн. базы УК</t>
  </si>
  <si>
    <t>Расходы на управленческие услуги и обслуживание</t>
  </si>
  <si>
    <t>Сервисные, информац. услуги</t>
  </si>
  <si>
    <t>Услуги тел. связи</t>
  </si>
  <si>
    <t>Материалы  для МОП и техн. экспл.дома</t>
  </si>
  <si>
    <t>Прочие услуги (изготовл. ключей,доставка материалов и пр.)</t>
  </si>
  <si>
    <t>Основные средства (инструмент, инвентарь для специалистов и прочее)</t>
  </si>
  <si>
    <t>Расходы по ремонту основных средств</t>
  </si>
  <si>
    <t>Расходы на содержание и эксплуатацию лифтов</t>
  </si>
  <si>
    <t xml:space="preserve">       Оплачено</t>
  </si>
  <si>
    <t>Заработная плата: админ. аппарат, бухгалтерия, расчетная группа, паспорт.стол</t>
  </si>
  <si>
    <t>Содержание помещения (аренда, коммун. услуги)</t>
  </si>
  <si>
    <t>Материальные расходы (канцтовары, организ. раб. мест)</t>
  </si>
  <si>
    <t>Прочие услуги (изготовл ключей, доставка материалов и пр.)</t>
  </si>
  <si>
    <t>Затраты диспетчерской, аварийной служб</t>
  </si>
  <si>
    <t>Заработная плата специалистов, занятых на техн. экспл. дома</t>
  </si>
  <si>
    <t>Материалы  для МОП, общестроит работ  и техн. экспл.дома</t>
  </si>
  <si>
    <t>Услуги спецтехники (уборка снега)</t>
  </si>
  <si>
    <t>Материалы для кровельных работ</t>
  </si>
  <si>
    <t>Обучение, профессиональная подготовка, аттестация сотрудников</t>
  </si>
  <si>
    <t>Техническое обслуживание дымоходов и вент. каналов</t>
  </si>
  <si>
    <t>Доходы по статье "содержание  помещения"</t>
  </si>
  <si>
    <t>Расходы по статье "содержание помещения"</t>
  </si>
  <si>
    <t>ПОЛУЧЕННЫЕ ДОХОДЫ:</t>
  </si>
  <si>
    <t xml:space="preserve">       Начислено к оплате</t>
  </si>
  <si>
    <t>Техническое обслуживание лифтов</t>
  </si>
  <si>
    <t>Начислено к оплате</t>
  </si>
  <si>
    <t xml:space="preserve">Начислено к оплате </t>
  </si>
  <si>
    <t>Прочие услуги (изготовл.ключей, доставка материалов и пр.)</t>
  </si>
  <si>
    <t>Техническое освидетельствование лифтов</t>
  </si>
  <si>
    <t>Задолженность на 01.01.2017 год</t>
  </si>
  <si>
    <t>Задолженность на 31.12.2017 год</t>
  </si>
  <si>
    <t xml:space="preserve">  Доходы по статье "содержание  помещения"</t>
  </si>
  <si>
    <t>Техобслуживание дымовых и вентиляционных каналов</t>
  </si>
  <si>
    <t>Услуги банка, услуги РИРЦ,РКО</t>
  </si>
  <si>
    <t>Расходы на содержание и эксплуатацию котельной</t>
  </si>
  <si>
    <t>Задолженность на 01.01.2017 г.</t>
  </si>
  <si>
    <t>Задолженность на 31.12.2017 г.</t>
  </si>
  <si>
    <t>Сведения о доходах и расходах на оказание услуг по управлению д.21 по ул. Костычева за 2017г.</t>
  </si>
  <si>
    <t>Услуги по вывозу мусора (вывоз веток, листьев и т.п.)</t>
  </si>
  <si>
    <t>Благоустройство внутридворовой территории-подсыпка земли (работы по договорам подряда)</t>
  </si>
  <si>
    <t>Ремонт балконной плиты (работы по договорам подряда)</t>
  </si>
  <si>
    <t xml:space="preserve">Сведения о доходах и расходах на оказание услуг по управлению д.19 по ул. Горбатова за 2017г. </t>
  </si>
  <si>
    <t>Сведения о доходах и расходах на оказание услуг по управлению д.13 А по ул.Станке-Димитрова за 2017 г.</t>
  </si>
  <si>
    <t xml:space="preserve">Услуги спецтехники </t>
  </si>
  <si>
    <t>Работы по дератизации и дезинсекции (работы по договорам подряда)</t>
  </si>
  <si>
    <t>Работы по валке деревьев (работы по договорам подряда)</t>
  </si>
  <si>
    <t>Ремонтные работы (покраска дверей шахты лифта)</t>
  </si>
  <si>
    <t>Сведения о доходах и расходах на оказание услуг по управлению д.95 по ул.Советская за 2017 г.</t>
  </si>
  <si>
    <t xml:space="preserve">       Задолженность на 01.01.2017 год</t>
  </si>
  <si>
    <t xml:space="preserve">       Задолженность на 31.12.2017 год</t>
  </si>
  <si>
    <t>Поверка общедомовых счетчиков</t>
  </si>
  <si>
    <t>Техобследование электроустановок</t>
  </si>
  <si>
    <t>Работы по дератизации и дезинсекции</t>
  </si>
  <si>
    <t>Общеэксплутационные расходы (работы по договорам подряда)</t>
  </si>
  <si>
    <t>Налоги с заработной платы</t>
  </si>
  <si>
    <t>Материалы (бытовая химия, инвентарь)</t>
  </si>
  <si>
    <t>Заработная плата специалистов, занятых на технической эксплуатации дома</t>
  </si>
  <si>
    <t>Прочие услуги (изготовление ключей, доставка материалов и прочее)</t>
  </si>
  <si>
    <t>Услуги спецтехники (автовышка)</t>
  </si>
  <si>
    <t>Техническое обслуживание и поверка контрольно-измерительных приборов</t>
  </si>
  <si>
    <t>Ремонт циркуляционного насоса ГВС на котельной подьезда 1-3</t>
  </si>
  <si>
    <t>Содержание помещения (аренда, коммунальные услуги)</t>
  </si>
  <si>
    <t>Материальные расходы (канцтовары, организация рабочих мест)</t>
  </si>
  <si>
    <t>Сервисные, информационные услуги</t>
  </si>
  <si>
    <t>Услуги банка, услуги РИРЦ, РКО</t>
  </si>
  <si>
    <t>ИТОГО ДОХОДЫ</t>
  </si>
  <si>
    <t>ИТОГО РАСХОДЫ</t>
  </si>
  <si>
    <t>Материалы  для МОП и технической эксплуатации дома</t>
  </si>
  <si>
    <t>Отчет о выполнении договора управления многоквартирным домом №8                                                                                                         по ул.Гобатова 8 за 2017г.</t>
  </si>
  <si>
    <t xml:space="preserve">      Задолженность на 01.01.2017 год</t>
  </si>
  <si>
    <t>● приобретение малых форм - качели</t>
  </si>
  <si>
    <t>● озеленение территории (работы по договорам подряда)</t>
  </si>
  <si>
    <t>Техническое обследование электроустановок</t>
  </si>
  <si>
    <t xml:space="preserve"> Общеэксплутационные расходы (работы по договорам подряда)</t>
  </si>
  <si>
    <t>Работы по очистке водонагревателей системы ГВС (работы по договорам подряда)</t>
  </si>
  <si>
    <t>Работы по замене компенсаторов, кранов (работы по договорам подряда)</t>
  </si>
  <si>
    <t>Отчет о выполнении договора управления многоквартрным домом №12                                                                                                           по ул.Степная за 2017г.</t>
  </si>
  <si>
    <t>Работы по промывке и опрессовке системы отопления (работы по договорам подряда)</t>
  </si>
  <si>
    <t>Заработная плата: административный аппарат, бухгалтерия, расчетная группа,паспортный стол</t>
  </si>
  <si>
    <t>Заработная плата: административный аппарат,бухгалтерия, расчетная группа, паспортный стол</t>
  </si>
  <si>
    <t>Благоустройство придомовой территории: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</si>
</sst>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3F2F"/>
      <name val="Arial"/>
      <family val="2"/>
    </font>
    <font>
      <sz val="9"/>
      <name val="Arial"/>
      <family val="2"/>
    </font>
    <font>
      <b/>
      <sz val="9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3"/>
      <color theme="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color theme="1"/>
      <name val="Calibri"/>
      <family val="2"/>
      <charset val="204"/>
    </font>
    <font>
      <b/>
      <sz val="13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CC8BD"/>
      </right>
      <top/>
      <bottom style="thin">
        <color rgb="FFACC8BD"/>
      </bottom>
      <diagonal/>
    </border>
    <border>
      <left style="thin">
        <color rgb="FFACC8BD"/>
      </left>
      <right style="medium">
        <color indexed="64"/>
      </right>
      <top/>
      <bottom style="thin">
        <color rgb="FFACC8BD"/>
      </bottom>
      <diagonal/>
    </border>
    <border>
      <left style="medium">
        <color indexed="64"/>
      </left>
      <right style="thin">
        <color rgb="FFACC8BD"/>
      </right>
      <top style="medium">
        <color indexed="64"/>
      </top>
      <bottom style="medium">
        <color indexed="64"/>
      </bottom>
      <diagonal/>
    </border>
    <border>
      <left style="thin">
        <color rgb="FFACC8BD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ACC8BD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ACC8BD"/>
      </top>
      <bottom style="thin">
        <color rgb="FFACC8B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ACC8BD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ACC8BD"/>
      </right>
      <top style="thin">
        <color rgb="FFACC8BD"/>
      </top>
      <bottom/>
      <diagonal/>
    </border>
    <border>
      <left style="thin">
        <color rgb="FFACC8BD"/>
      </left>
      <right style="medium">
        <color indexed="64"/>
      </right>
      <top style="thin">
        <color rgb="FFACC8BD"/>
      </top>
      <bottom/>
      <diagonal/>
    </border>
    <border>
      <left/>
      <right style="medium">
        <color indexed="64"/>
      </right>
      <top style="thin">
        <color rgb="FFACC8BD"/>
      </top>
      <bottom/>
      <diagonal/>
    </border>
    <border>
      <left style="medium">
        <color indexed="64"/>
      </left>
      <right style="thin">
        <color rgb="FFACC8BD"/>
      </right>
      <top/>
      <bottom style="medium">
        <color indexed="64"/>
      </bottom>
      <diagonal/>
    </border>
    <border>
      <left style="thin">
        <color rgb="FFACC8BD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ACC8BD"/>
      </right>
      <top style="medium">
        <color indexed="64"/>
      </top>
      <bottom style="thin">
        <color indexed="64"/>
      </bottom>
      <diagonal/>
    </border>
    <border>
      <left style="thin">
        <color rgb="FFACC8BD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ACC8BD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ACC8BD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ACC8BD"/>
      </bottom>
      <diagonal/>
    </border>
    <border>
      <left style="medium">
        <color indexed="64"/>
      </left>
      <right style="medium">
        <color indexed="64"/>
      </right>
      <top style="thin">
        <color rgb="FFACC8BD"/>
      </top>
      <bottom style="thin">
        <color rgb="FFACC8BD"/>
      </bottom>
      <diagonal/>
    </border>
    <border>
      <left style="medium">
        <color indexed="64"/>
      </left>
      <right style="medium">
        <color indexed="64"/>
      </right>
      <top style="thin">
        <color rgb="FFACC8BD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ACC8BD"/>
      </left>
      <right/>
      <top/>
      <bottom style="thin">
        <color rgb="FFACC8BD"/>
      </bottom>
      <diagonal/>
    </border>
    <border>
      <left style="thin">
        <color rgb="FFACC8BD"/>
      </left>
      <right/>
      <top style="thin">
        <color rgb="FFACC8BD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Border="1"/>
    <xf numFmtId="4" fontId="0" fillId="0" borderId="0" xfId="0" applyNumberFormat="1"/>
    <xf numFmtId="4" fontId="1" fillId="0" borderId="0" xfId="0" applyNumberFormat="1" applyFont="1" applyBorder="1"/>
    <xf numFmtId="0" fontId="6" fillId="0" borderId="0" xfId="0" applyFont="1"/>
    <xf numFmtId="4" fontId="2" fillId="0" borderId="0" xfId="0" applyNumberFormat="1" applyFont="1" applyFill="1" applyBorder="1" applyAlignment="1">
      <alignment horizontal="right" vertical="top" wrapText="1"/>
    </xf>
    <xf numFmtId="4" fontId="4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4" fontId="1" fillId="0" borderId="0" xfId="0" applyNumberFormat="1" applyFont="1" applyFill="1" applyBorder="1"/>
    <xf numFmtId="0" fontId="5" fillId="0" borderId="0" xfId="0" applyFont="1" applyAlignment="1">
      <alignment horizontal="left" wrapText="1"/>
    </xf>
    <xf numFmtId="4" fontId="11" fillId="0" borderId="13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Border="1"/>
    <xf numFmtId="2" fontId="0" fillId="0" borderId="0" xfId="0" applyNumberFormat="1" applyFont="1" applyBorder="1"/>
    <xf numFmtId="0" fontId="7" fillId="0" borderId="0" xfId="0" applyFont="1" applyBorder="1"/>
    <xf numFmtId="4" fontId="13" fillId="0" borderId="13" xfId="0" applyNumberFormat="1" applyFont="1" applyFill="1" applyBorder="1" applyAlignment="1">
      <alignment horizontal="center" vertical="top" wrapText="1"/>
    </xf>
    <xf numFmtId="4" fontId="14" fillId="0" borderId="31" xfId="0" applyNumberFormat="1" applyFont="1" applyFill="1" applyBorder="1" applyAlignment="1">
      <alignment horizontal="right" vertical="top" wrapText="1"/>
    </xf>
    <xf numFmtId="4" fontId="15" fillId="0" borderId="19" xfId="0" applyNumberFormat="1" applyFont="1" applyFill="1" applyBorder="1" applyAlignment="1">
      <alignment horizontal="right" vertical="top" wrapText="1"/>
    </xf>
    <xf numFmtId="4" fontId="14" fillId="0" borderId="13" xfId="0" applyNumberFormat="1" applyFont="1" applyFill="1" applyBorder="1" applyAlignment="1">
      <alignment horizontal="right" vertical="top" wrapText="1"/>
    </xf>
    <xf numFmtId="4" fontId="15" fillId="0" borderId="27" xfId="0" applyNumberFormat="1" applyFont="1" applyFill="1" applyBorder="1" applyAlignment="1">
      <alignment horizontal="right" vertical="top" wrapText="1"/>
    </xf>
    <xf numFmtId="4" fontId="15" fillId="0" borderId="15" xfId="0" applyNumberFormat="1" applyFont="1" applyFill="1" applyBorder="1" applyAlignment="1">
      <alignment horizontal="right" vertical="top" wrapText="1"/>
    </xf>
    <xf numFmtId="4" fontId="14" fillId="0" borderId="15" xfId="0" applyNumberFormat="1" applyFont="1" applyFill="1" applyBorder="1" applyAlignment="1">
      <alignment horizontal="right" vertical="top" wrapText="1"/>
    </xf>
    <xf numFmtId="4" fontId="14" fillId="0" borderId="4" xfId="0" applyNumberFormat="1" applyFont="1" applyFill="1" applyBorder="1" applyAlignment="1">
      <alignment horizontal="right" vertical="top" wrapText="1"/>
    </xf>
    <xf numFmtId="4" fontId="16" fillId="0" borderId="22" xfId="0" applyNumberFormat="1" applyFont="1" applyBorder="1"/>
    <xf numFmtId="4" fontId="16" fillId="0" borderId="10" xfId="0" applyNumberFormat="1" applyFont="1" applyBorder="1"/>
    <xf numFmtId="4" fontId="14" fillId="0" borderId="17" xfId="0" applyNumberFormat="1" applyFont="1" applyFill="1" applyBorder="1" applyAlignment="1">
      <alignment horizontal="right" vertical="top" wrapText="1"/>
    </xf>
    <xf numFmtId="4" fontId="9" fillId="0" borderId="4" xfId="0" applyNumberFormat="1" applyFont="1" applyBorder="1"/>
    <xf numFmtId="0" fontId="12" fillId="0" borderId="4" xfId="0" applyFont="1" applyBorder="1" applyAlignment="1">
      <alignment horizontal="center"/>
    </xf>
    <xf numFmtId="4" fontId="19" fillId="0" borderId="4" xfId="0" applyNumberFormat="1" applyFont="1" applyFill="1" applyBorder="1" applyAlignment="1">
      <alignment horizontal="center" vertical="top" wrapText="1"/>
    </xf>
    <xf numFmtId="4" fontId="14" fillId="0" borderId="33" xfId="0" applyNumberFormat="1" applyFont="1" applyFill="1" applyBorder="1" applyAlignment="1">
      <alignment horizontal="right" vertical="top" wrapText="1"/>
    </xf>
    <xf numFmtId="4" fontId="9" fillId="0" borderId="24" xfId="0" applyNumberFormat="1" applyFont="1" applyBorder="1"/>
    <xf numFmtId="4" fontId="16" fillId="0" borderId="11" xfId="0" applyNumberFormat="1" applyFont="1" applyBorder="1"/>
    <xf numFmtId="0" fontId="18" fillId="0" borderId="11" xfId="0" applyFont="1" applyBorder="1" applyAlignment="1">
      <alignment horizontal="center"/>
    </xf>
    <xf numFmtId="4" fontId="19" fillId="0" borderId="13" xfId="0" applyNumberFormat="1" applyFont="1" applyFill="1" applyBorder="1" applyAlignment="1">
      <alignment horizontal="center" vertical="top" wrapText="1"/>
    </xf>
    <xf numFmtId="4" fontId="15" fillId="0" borderId="43" xfId="0" applyNumberFormat="1" applyFont="1" applyFill="1" applyBorder="1" applyAlignment="1">
      <alignment horizontal="right" vertical="top" wrapText="1"/>
    </xf>
    <xf numFmtId="4" fontId="15" fillId="0" borderId="10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horizontal="left" wrapText="1"/>
    </xf>
    <xf numFmtId="0" fontId="0" fillId="0" borderId="0" xfId="0" applyFill="1"/>
    <xf numFmtId="4" fontId="0" fillId="0" borderId="0" xfId="0" applyNumberFormat="1" applyFill="1"/>
    <xf numFmtId="4" fontId="15" fillId="0" borderId="36" xfId="0" applyNumberFormat="1" applyFont="1" applyFill="1" applyBorder="1" applyAlignment="1">
      <alignment horizontal="right" vertical="top" wrapText="1"/>
    </xf>
    <xf numFmtId="4" fontId="15" fillId="0" borderId="21" xfId="0" applyNumberFormat="1" applyFont="1" applyFill="1" applyBorder="1" applyAlignment="1">
      <alignment horizontal="right" vertical="top" wrapText="1"/>
    </xf>
    <xf numFmtId="4" fontId="1" fillId="0" borderId="0" xfId="0" applyNumberFormat="1" applyFont="1" applyFill="1"/>
    <xf numFmtId="4" fontId="15" fillId="0" borderId="41" xfId="0" applyNumberFormat="1" applyFont="1" applyFill="1" applyBorder="1" applyAlignment="1">
      <alignment horizontal="right" vertical="top" wrapText="1"/>
    </xf>
    <xf numFmtId="4" fontId="15" fillId="0" borderId="42" xfId="0" applyNumberFormat="1" applyFont="1" applyFill="1" applyBorder="1" applyAlignment="1">
      <alignment horizontal="right" vertical="top" wrapText="1"/>
    </xf>
    <xf numFmtId="4" fontId="15" fillId="0" borderId="11" xfId="0" applyNumberFormat="1" applyFont="1" applyFill="1" applyBorder="1" applyAlignment="1">
      <alignment horizontal="right" vertical="top" wrapText="1"/>
    </xf>
    <xf numFmtId="4" fontId="0" fillId="0" borderId="0" xfId="0" applyNumberFormat="1" applyFill="1" applyBorder="1"/>
    <xf numFmtId="0" fontId="0" fillId="0" borderId="0" xfId="0" applyFill="1" applyBorder="1"/>
    <xf numFmtId="0" fontId="6" fillId="0" borderId="0" xfId="0" applyFont="1" applyFill="1"/>
    <xf numFmtId="4" fontId="15" fillId="0" borderId="22" xfId="0" applyNumberFormat="1" applyFont="1" applyFill="1" applyBorder="1" applyAlignment="1">
      <alignment horizontal="right" vertical="top" wrapText="1"/>
    </xf>
    <xf numFmtId="4" fontId="7" fillId="0" borderId="0" xfId="0" applyNumberFormat="1" applyFont="1" applyFill="1" applyBorder="1"/>
    <xf numFmtId="0" fontId="10" fillId="0" borderId="22" xfId="0" applyFont="1" applyBorder="1" applyAlignment="1">
      <alignment horizontal="center"/>
    </xf>
    <xf numFmtId="4" fontId="16" fillId="0" borderId="19" xfId="0" applyNumberFormat="1" applyFont="1" applyBorder="1" applyAlignment="1">
      <alignment horizontal="right"/>
    </xf>
    <xf numFmtId="4" fontId="16" fillId="0" borderId="15" xfId="0" applyNumberFormat="1" applyFont="1" applyFill="1" applyBorder="1" applyAlignment="1">
      <alignment horizontal="right"/>
    </xf>
    <xf numFmtId="4" fontId="10" fillId="0" borderId="0" xfId="0" applyNumberFormat="1" applyFont="1" applyAlignment="1">
      <alignment horizontal="right" wrapText="1"/>
    </xf>
    <xf numFmtId="4" fontId="9" fillId="0" borderId="0" xfId="0" applyNumberFormat="1" applyFont="1" applyFill="1" applyAlignment="1">
      <alignment horizontal="right" wrapText="1" indent="2"/>
    </xf>
    <xf numFmtId="4" fontId="9" fillId="0" borderId="11" xfId="0" applyNumberFormat="1" applyFont="1" applyFill="1" applyBorder="1"/>
    <xf numFmtId="4" fontId="9" fillId="0" borderId="11" xfId="0" applyNumberFormat="1" applyFont="1" applyFill="1" applyBorder="1" applyAlignment="1">
      <alignment horizontal="right"/>
    </xf>
    <xf numFmtId="4" fontId="10" fillId="0" borderId="11" xfId="0" applyNumberFormat="1" applyFont="1" applyFill="1" applyBorder="1"/>
    <xf numFmtId="4" fontId="9" fillId="0" borderId="11" xfId="0" applyNumberFormat="1" applyFont="1" applyBorder="1"/>
    <xf numFmtId="4" fontId="14" fillId="0" borderId="45" xfId="0" applyNumberFormat="1" applyFont="1" applyFill="1" applyBorder="1" applyAlignment="1">
      <alignment horizontal="right" vertical="top" wrapText="1"/>
    </xf>
    <xf numFmtId="0" fontId="18" fillId="0" borderId="11" xfId="0" applyFont="1" applyBorder="1" applyAlignment="1">
      <alignment horizontal="center"/>
    </xf>
    <xf numFmtId="4" fontId="16" fillId="0" borderId="10" xfId="0" applyNumberFormat="1" applyFont="1" applyBorder="1" applyAlignment="1">
      <alignment horizontal="right"/>
    </xf>
    <xf numFmtId="4" fontId="16" fillId="0" borderId="17" xfId="0" applyNumberFormat="1" applyFont="1" applyBorder="1" applyAlignment="1">
      <alignment horizontal="right"/>
    </xf>
    <xf numFmtId="0" fontId="16" fillId="0" borderId="19" xfId="0" applyFont="1" applyBorder="1" applyAlignment="1">
      <alignment horizontal="left" vertical="top" indent="2"/>
    </xf>
    <xf numFmtId="0" fontId="15" fillId="0" borderId="18" xfId="0" applyFont="1" applyFill="1" applyBorder="1" applyAlignment="1">
      <alignment horizontal="left" vertical="top" indent="2"/>
    </xf>
    <xf numFmtId="4" fontId="9" fillId="0" borderId="4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3" fillId="0" borderId="12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5" fillId="0" borderId="18" xfId="0" applyFont="1" applyFill="1" applyBorder="1" applyAlignment="1">
      <alignment horizontal="left" vertical="top" wrapText="1" indent="2"/>
    </xf>
    <xf numFmtId="0" fontId="15" fillId="0" borderId="19" xfId="0" applyFont="1" applyFill="1" applyBorder="1" applyAlignment="1">
      <alignment horizontal="left" vertical="top" wrapText="1" indent="2"/>
    </xf>
    <xf numFmtId="0" fontId="15" fillId="0" borderId="18" xfId="0" applyNumberFormat="1" applyFont="1" applyFill="1" applyBorder="1" applyAlignment="1">
      <alignment horizontal="left" vertical="top" indent="2"/>
    </xf>
    <xf numFmtId="0" fontId="16" fillId="0" borderId="19" xfId="0" applyFont="1" applyBorder="1" applyAlignment="1">
      <alignment horizontal="left" vertical="top" indent="2"/>
    </xf>
    <xf numFmtId="0" fontId="16" fillId="0" borderId="19" xfId="0" applyFont="1" applyBorder="1" applyAlignment="1">
      <alignment horizontal="left" vertical="top" wrapText="1" indent="2"/>
    </xf>
    <xf numFmtId="0" fontId="14" fillId="0" borderId="20" xfId="0" applyFont="1" applyFill="1" applyBorder="1" applyAlignment="1">
      <alignment horizontal="left" vertical="top" indent="2"/>
    </xf>
    <xf numFmtId="0" fontId="17" fillId="0" borderId="15" xfId="0" applyFont="1" applyBorder="1" applyAlignment="1">
      <alignment horizontal="left" vertical="top" indent="2"/>
    </xf>
    <xf numFmtId="0" fontId="14" fillId="0" borderId="32" xfId="0" applyFont="1" applyFill="1" applyBorder="1" applyAlignment="1">
      <alignment horizontal="left" vertical="top" wrapText="1" indent="2"/>
    </xf>
    <xf numFmtId="0" fontId="14" fillId="0" borderId="33" xfId="0" applyFont="1" applyFill="1" applyBorder="1" applyAlignment="1">
      <alignment horizontal="left" vertical="top" wrapText="1" indent="2"/>
    </xf>
    <xf numFmtId="0" fontId="15" fillId="0" borderId="28" xfId="0" applyFont="1" applyFill="1" applyBorder="1" applyAlignment="1">
      <alignment horizontal="left" vertical="top" wrapText="1" indent="2"/>
    </xf>
    <xf numFmtId="0" fontId="15" fillId="0" borderId="29" xfId="0" applyFont="1" applyFill="1" applyBorder="1" applyAlignment="1">
      <alignment horizontal="left" vertical="top" wrapText="1" indent="2"/>
    </xf>
    <xf numFmtId="0" fontId="15" fillId="0" borderId="23" xfId="0" applyFont="1" applyFill="1" applyBorder="1" applyAlignment="1">
      <alignment horizontal="left" vertical="top" wrapText="1" indent="2"/>
    </xf>
    <xf numFmtId="0" fontId="15" fillId="0" borderId="9" xfId="0" applyFont="1" applyFill="1" applyBorder="1" applyAlignment="1">
      <alignment horizontal="left" vertical="top" wrapText="1" indent="2"/>
    </xf>
    <xf numFmtId="0" fontId="15" fillId="0" borderId="18" xfId="0" applyNumberFormat="1" applyFont="1" applyFill="1" applyBorder="1" applyAlignment="1">
      <alignment horizontal="left" vertical="top" wrapText="1" indent="2"/>
    </xf>
    <xf numFmtId="0" fontId="16" fillId="0" borderId="19" xfId="0" applyNumberFormat="1" applyFont="1" applyFill="1" applyBorder="1" applyAlignment="1">
      <alignment horizontal="left" vertical="top" wrapText="1" indent="2"/>
    </xf>
    <xf numFmtId="0" fontId="8" fillId="0" borderId="0" xfId="0" applyFont="1" applyBorder="1" applyAlignment="1">
      <alignment horizontal="left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6" fillId="0" borderId="16" xfId="0" applyFont="1" applyBorder="1" applyAlignment="1">
      <alignment horizontal="left"/>
    </xf>
    <xf numFmtId="0" fontId="16" fillId="0" borderId="37" xfId="0" applyFont="1" applyBorder="1" applyAlignment="1">
      <alignment horizontal="left"/>
    </xf>
    <xf numFmtId="0" fontId="16" fillId="0" borderId="18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5" fillId="0" borderId="20" xfId="0" applyFont="1" applyFill="1" applyBorder="1" applyAlignment="1">
      <alignment horizontal="left" vertical="top" wrapText="1" indent="2"/>
    </xf>
    <xf numFmtId="0" fontId="15" fillId="0" borderId="15" xfId="0" applyFont="1" applyFill="1" applyBorder="1" applyAlignment="1">
      <alignment horizontal="left" vertical="top" wrapText="1" indent="2"/>
    </xf>
    <xf numFmtId="0" fontId="14" fillId="0" borderId="44" xfId="0" applyFont="1" applyFill="1" applyBorder="1" applyAlignment="1">
      <alignment horizontal="left" vertical="top" wrapText="1" indent="2"/>
    </xf>
    <xf numFmtId="0" fontId="14" fillId="0" borderId="39" xfId="0" applyFont="1" applyFill="1" applyBorder="1" applyAlignment="1">
      <alignment horizontal="left" vertical="top" wrapText="1" indent="2"/>
    </xf>
    <xf numFmtId="0" fontId="15" fillId="0" borderId="18" xfId="0" applyFont="1" applyFill="1" applyBorder="1" applyAlignment="1">
      <alignment horizontal="left" vertical="top" indent="2"/>
    </xf>
    <xf numFmtId="0" fontId="14" fillId="0" borderId="12" xfId="0" applyFont="1" applyFill="1" applyBorder="1" applyAlignment="1">
      <alignment horizontal="left" vertical="top" wrapText="1" indent="2"/>
    </xf>
    <xf numFmtId="0" fontId="17" fillId="0" borderId="13" xfId="0" applyFont="1" applyBorder="1" applyAlignment="1">
      <alignment horizontal="left" vertical="top" wrapText="1" indent="2"/>
    </xf>
    <xf numFmtId="0" fontId="14" fillId="0" borderId="34" xfId="0" applyFont="1" applyFill="1" applyBorder="1" applyAlignment="1">
      <alignment horizontal="left" vertical="top" wrapText="1" indent="2"/>
    </xf>
    <xf numFmtId="0" fontId="15" fillId="0" borderId="35" xfId="0" applyFont="1" applyFill="1" applyBorder="1" applyAlignment="1">
      <alignment horizontal="left" vertical="top" wrapText="1" indent="2"/>
    </xf>
    <xf numFmtId="0" fontId="15" fillId="0" borderId="20" xfId="0" applyNumberFormat="1" applyFont="1" applyFill="1" applyBorder="1" applyAlignment="1">
      <alignment horizontal="left" vertical="top" indent="2"/>
    </xf>
    <xf numFmtId="0" fontId="15" fillId="0" borderId="15" xfId="0" applyNumberFormat="1" applyFont="1" applyFill="1" applyBorder="1" applyAlignment="1">
      <alignment horizontal="left" vertical="top" indent="2"/>
    </xf>
    <xf numFmtId="0" fontId="15" fillId="0" borderId="20" xfId="0" applyFont="1" applyFill="1" applyBorder="1" applyAlignment="1">
      <alignment horizontal="left" vertical="top" indent="2"/>
    </xf>
    <xf numFmtId="0" fontId="16" fillId="0" borderId="15" xfId="0" applyFont="1" applyBorder="1" applyAlignment="1">
      <alignment horizontal="left" vertical="top" indent="2"/>
    </xf>
    <xf numFmtId="0" fontId="10" fillId="0" borderId="12" xfId="0" applyFont="1" applyBorder="1" applyAlignment="1"/>
    <xf numFmtId="0" fontId="0" fillId="0" borderId="13" xfId="0" applyBorder="1" applyAlignment="1"/>
    <xf numFmtId="0" fontId="14" fillId="0" borderId="13" xfId="0" applyFont="1" applyFill="1" applyBorder="1" applyAlignment="1">
      <alignment horizontal="left" vertical="top" wrapText="1" indent="2"/>
    </xf>
    <xf numFmtId="0" fontId="5" fillId="0" borderId="12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5" fillId="0" borderId="5" xfId="0" applyFont="1" applyFill="1" applyBorder="1" applyAlignment="1">
      <alignment horizontal="left" vertical="top" wrapText="1" indent="2"/>
    </xf>
    <xf numFmtId="0" fontId="15" fillId="0" borderId="6" xfId="0" applyFont="1" applyFill="1" applyBorder="1" applyAlignment="1">
      <alignment horizontal="left" vertical="top" wrapText="1" indent="2"/>
    </xf>
    <xf numFmtId="0" fontId="15" fillId="0" borderId="25" xfId="0" applyFont="1" applyFill="1" applyBorder="1" applyAlignment="1">
      <alignment horizontal="left" vertical="top" wrapText="1" indent="2"/>
    </xf>
    <xf numFmtId="0" fontId="15" fillId="0" borderId="26" xfId="0" applyFont="1" applyFill="1" applyBorder="1" applyAlignment="1">
      <alignment horizontal="left" vertical="top" wrapText="1" indent="2"/>
    </xf>
    <xf numFmtId="0" fontId="14" fillId="0" borderId="12" xfId="0" applyFont="1" applyFill="1" applyBorder="1" applyAlignment="1">
      <alignment horizontal="left" vertical="top" indent="2"/>
    </xf>
    <xf numFmtId="0" fontId="17" fillId="0" borderId="13" xfId="0" applyFont="1" applyBorder="1" applyAlignment="1">
      <alignment horizontal="left" vertical="top" indent="2"/>
    </xf>
    <xf numFmtId="0" fontId="19" fillId="0" borderId="12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6" fillId="0" borderId="22" xfId="0" applyFont="1" applyBorder="1" applyAlignment="1">
      <alignment horizontal="left" indent="2"/>
    </xf>
    <xf numFmtId="0" fontId="16" fillId="0" borderId="10" xfId="0" applyFont="1" applyBorder="1" applyAlignment="1">
      <alignment horizontal="left" indent="2"/>
    </xf>
    <xf numFmtId="0" fontId="16" fillId="0" borderId="10" xfId="0" applyFont="1" applyFill="1" applyBorder="1" applyAlignment="1">
      <alignment horizontal="left" indent="2"/>
    </xf>
    <xf numFmtId="0" fontId="16" fillId="0" borderId="11" xfId="0" applyFont="1" applyBorder="1" applyAlignment="1">
      <alignment horizontal="left" indent="2"/>
    </xf>
    <xf numFmtId="0" fontId="9" fillId="0" borderId="12" xfId="0" applyFont="1" applyBorder="1" applyAlignment="1"/>
    <xf numFmtId="0" fontId="7" fillId="0" borderId="0" xfId="0" applyFont="1" applyFill="1" applyBorder="1" applyAlignment="1">
      <alignment horizontal="left" indent="2"/>
    </xf>
    <xf numFmtId="0" fontId="15" fillId="0" borderId="19" xfId="0" applyNumberFormat="1" applyFont="1" applyFill="1" applyBorder="1" applyAlignment="1">
      <alignment horizontal="left" vertical="top" indent="2"/>
    </xf>
    <xf numFmtId="0" fontId="20" fillId="0" borderId="30" xfId="0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0" fillId="0" borderId="30" xfId="0" applyFont="1" applyBorder="1" applyAlignment="1">
      <alignment horizontal="center" wrapText="1"/>
    </xf>
    <xf numFmtId="0" fontId="15" fillId="0" borderId="19" xfId="0" applyNumberFormat="1" applyFont="1" applyFill="1" applyBorder="1" applyAlignment="1">
      <alignment horizontal="left" vertical="top" wrapText="1" indent="2"/>
    </xf>
    <xf numFmtId="0" fontId="7" fillId="0" borderId="0" xfId="0" applyFont="1" applyBorder="1" applyAlignment="1">
      <alignment horizontal="left" indent="2"/>
    </xf>
    <xf numFmtId="0" fontId="8" fillId="0" borderId="0" xfId="0" applyFont="1" applyBorder="1" applyAlignment="1">
      <alignment horizontal="left" indent="2"/>
    </xf>
    <xf numFmtId="0" fontId="9" fillId="0" borderId="12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top" wrapText="1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left" indent="2"/>
    </xf>
    <xf numFmtId="0" fontId="16" fillId="0" borderId="19" xfId="0" applyFont="1" applyBorder="1" applyAlignment="1">
      <alignment horizontal="left" indent="2"/>
    </xf>
    <xf numFmtId="0" fontId="16" fillId="0" borderId="20" xfId="0" applyFont="1" applyBorder="1" applyAlignment="1">
      <alignment horizontal="left" indent="2"/>
    </xf>
    <xf numFmtId="0" fontId="16" fillId="0" borderId="15" xfId="0" applyFont="1" applyBorder="1" applyAlignment="1">
      <alignment horizontal="left" indent="2"/>
    </xf>
    <xf numFmtId="0" fontId="9" fillId="0" borderId="14" xfId="0" applyFont="1" applyBorder="1" applyAlignment="1">
      <alignment horizontal="center" wrapText="1"/>
    </xf>
    <xf numFmtId="0" fontId="16" fillId="0" borderId="16" xfId="0" applyFont="1" applyBorder="1" applyAlignment="1">
      <alignment horizontal="left" indent="2"/>
    </xf>
    <xf numFmtId="0" fontId="16" fillId="0" borderId="17" xfId="0" applyFont="1" applyBorder="1" applyAlignment="1">
      <alignment horizontal="left" indent="2"/>
    </xf>
    <xf numFmtId="0" fontId="16" fillId="0" borderId="19" xfId="0" applyNumberFormat="1" applyFont="1" applyFill="1" applyBorder="1" applyAlignment="1">
      <alignment horizontal="left" vertical="top" indent="2"/>
    </xf>
    <xf numFmtId="0" fontId="0" fillId="0" borderId="19" xfId="0" applyBorder="1" applyAlignment="1">
      <alignment horizontal="left" vertical="top" wrapText="1" indent="2"/>
    </xf>
    <xf numFmtId="0" fontId="0" fillId="0" borderId="30" xfId="0" applyBorder="1" applyAlignment="1">
      <alignment horizontal="center" wrapText="1"/>
    </xf>
    <xf numFmtId="0" fontId="15" fillId="0" borderId="0" xfId="0" applyFont="1" applyFill="1" applyBorder="1" applyAlignment="1">
      <alignment horizontal="left" vertical="top" wrapText="1" indent="2"/>
    </xf>
    <xf numFmtId="0" fontId="14" fillId="0" borderId="48" xfId="0" applyFont="1" applyFill="1" applyBorder="1" applyAlignment="1">
      <alignment horizontal="left" vertical="top" wrapText="1" indent="2"/>
    </xf>
    <xf numFmtId="0" fontId="15" fillId="0" borderId="40" xfId="0" applyFont="1" applyFill="1" applyBorder="1" applyAlignment="1">
      <alignment horizontal="left" vertical="top" wrapText="1" indent="2"/>
    </xf>
    <xf numFmtId="0" fontId="15" fillId="0" borderId="49" xfId="0" applyFont="1" applyFill="1" applyBorder="1" applyAlignment="1">
      <alignment horizontal="left" vertical="top" wrapText="1" indent="2"/>
    </xf>
    <xf numFmtId="0" fontId="15" fillId="0" borderId="50" xfId="0" applyFont="1" applyFill="1" applyBorder="1" applyAlignment="1">
      <alignment horizontal="left" vertical="top" wrapText="1" indent="2"/>
    </xf>
    <xf numFmtId="0" fontId="16" fillId="0" borderId="0" xfId="0" applyFont="1" applyBorder="1" applyAlignment="1">
      <alignment horizontal="left" vertical="top" indent="2"/>
    </xf>
    <xf numFmtId="0" fontId="16" fillId="0" borderId="0" xfId="0" applyNumberFormat="1" applyFont="1" applyFill="1" applyBorder="1" applyAlignment="1">
      <alignment horizontal="left" vertical="top" wrapText="1" indent="2"/>
    </xf>
    <xf numFmtId="0" fontId="16" fillId="0" borderId="16" xfId="0" applyFont="1" applyBorder="1" applyAlignment="1">
      <alignment horizontal="left" wrapText="1"/>
    </xf>
    <xf numFmtId="0" fontId="16" fillId="0" borderId="17" xfId="0" applyFont="1" applyBorder="1" applyAlignment="1">
      <alignment horizontal="left" wrapText="1"/>
    </xf>
    <xf numFmtId="0" fontId="15" fillId="0" borderId="46" xfId="0" applyFont="1" applyFill="1" applyBorder="1" applyAlignment="1">
      <alignment horizontal="left" vertical="top" wrapText="1" indent="2"/>
    </xf>
    <xf numFmtId="0" fontId="15" fillId="0" borderId="47" xfId="0" applyFont="1" applyFill="1" applyBorder="1" applyAlignment="1">
      <alignment horizontal="left" vertical="top" wrapText="1" indent="2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15" fillId="0" borderId="0" xfId="0" applyNumberFormat="1" applyFont="1" applyFill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48"/>
  <sheetViews>
    <sheetView workbookViewId="0">
      <selection activeCell="B16" sqref="B16:C16"/>
    </sheetView>
  </sheetViews>
  <sheetFormatPr defaultRowHeight="15"/>
  <cols>
    <col min="1" max="1" width="5.5703125" customWidth="1"/>
    <col min="2" max="2" width="9.140625" customWidth="1"/>
    <col min="3" max="3" width="59" customWidth="1"/>
    <col min="4" max="4" width="16.42578125" customWidth="1"/>
    <col min="5" max="5" width="10.85546875" hidden="1" customWidth="1"/>
    <col min="7" max="7" width="14.28515625" customWidth="1"/>
    <col min="8" max="8" width="11.42578125" bestFit="1" customWidth="1"/>
  </cols>
  <sheetData>
    <row r="1" spans="2:8" ht="36" customHeight="1" thickBot="1">
      <c r="B1" s="65" t="s">
        <v>82</v>
      </c>
      <c r="C1" s="65"/>
      <c r="D1" s="65"/>
      <c r="E1" s="66"/>
    </row>
    <row r="2" spans="2:8" ht="19.5" customHeight="1" thickBot="1">
      <c r="B2" s="88" t="s">
        <v>55</v>
      </c>
      <c r="C2" s="89"/>
      <c r="D2" s="26" t="s">
        <v>26</v>
      </c>
    </row>
    <row r="3" spans="2:8" ht="19.5" customHeight="1">
      <c r="B3" s="90" t="s">
        <v>83</v>
      </c>
      <c r="C3" s="91"/>
      <c r="D3" s="22">
        <v>169623.25</v>
      </c>
    </row>
    <row r="4" spans="2:8" ht="19.5" customHeight="1">
      <c r="B4" s="92" t="s">
        <v>58</v>
      </c>
      <c r="C4" s="93"/>
      <c r="D4" s="23">
        <v>1846789.08</v>
      </c>
    </row>
    <row r="5" spans="2:8" ht="19.5" customHeight="1">
      <c r="B5" s="92" t="s">
        <v>43</v>
      </c>
      <c r="C5" s="93"/>
      <c r="D5" s="23">
        <v>1840178.18</v>
      </c>
    </row>
    <row r="6" spans="2:8" ht="19.5" customHeight="1" thickBot="1">
      <c r="B6" s="94" t="s">
        <v>84</v>
      </c>
      <c r="C6" s="95"/>
      <c r="D6" s="30">
        <f>D3+D4-D5</f>
        <v>176234.15000000014</v>
      </c>
    </row>
    <row r="7" spans="2:8" ht="18" customHeight="1" thickBot="1">
      <c r="B7" s="67" t="s">
        <v>57</v>
      </c>
      <c r="C7" s="68"/>
      <c r="D7" s="25">
        <f>D5</f>
        <v>1840178.18</v>
      </c>
    </row>
    <row r="8" spans="2:8" ht="19.5" hidden="1" customHeight="1">
      <c r="B8" s="1"/>
      <c r="C8" s="1"/>
      <c r="D8" s="3" t="s">
        <v>26</v>
      </c>
    </row>
    <row r="9" spans="2:8" ht="19.5" hidden="1" customHeight="1" thickBot="1">
      <c r="B9" s="9"/>
      <c r="C9" s="9"/>
      <c r="D9" s="9"/>
    </row>
    <row r="10" spans="2:8" ht="19.5" customHeight="1" thickBot="1">
      <c r="B10" s="70" t="s">
        <v>56</v>
      </c>
      <c r="C10" s="71"/>
      <c r="D10" s="14" t="s">
        <v>26</v>
      </c>
      <c r="E10" s="1"/>
      <c r="F10" s="1"/>
      <c r="G10" s="1"/>
    </row>
    <row r="11" spans="2:8" ht="19.5" customHeight="1">
      <c r="B11" s="103" t="s">
        <v>10</v>
      </c>
      <c r="C11" s="104"/>
      <c r="D11" s="15">
        <f>D12+D13+D14+D15</f>
        <v>217738.41999999998</v>
      </c>
      <c r="E11" s="45"/>
      <c r="F11" s="45"/>
      <c r="G11" s="45"/>
      <c r="H11" s="36"/>
    </row>
    <row r="12" spans="2:8" ht="19.5" customHeight="1">
      <c r="B12" s="72" t="s">
        <v>2</v>
      </c>
      <c r="C12" s="76"/>
      <c r="D12" s="16">
        <v>170995</v>
      </c>
      <c r="E12" s="36"/>
      <c r="F12" s="36"/>
      <c r="G12" s="36"/>
      <c r="H12" s="36"/>
    </row>
    <row r="13" spans="2:8" ht="19.5" customHeight="1">
      <c r="B13" s="72" t="s">
        <v>3</v>
      </c>
      <c r="C13" s="76"/>
      <c r="D13" s="16">
        <f>205535.99-D12</f>
        <v>34540.989999999991</v>
      </c>
      <c r="E13" s="36"/>
      <c r="F13" s="36"/>
      <c r="G13" s="37"/>
      <c r="H13" s="36"/>
    </row>
    <row r="14" spans="2:8" ht="19.5" customHeight="1">
      <c r="B14" s="72" t="s">
        <v>11</v>
      </c>
      <c r="C14" s="73"/>
      <c r="D14" s="16">
        <v>3102.43</v>
      </c>
      <c r="E14" s="36"/>
      <c r="F14" s="36"/>
      <c r="G14" s="37"/>
      <c r="H14" s="36"/>
    </row>
    <row r="15" spans="2:8" ht="19.5" customHeight="1" thickBot="1">
      <c r="B15" s="105" t="s">
        <v>51</v>
      </c>
      <c r="C15" s="106"/>
      <c r="D15" s="16">
        <v>9100</v>
      </c>
      <c r="E15" s="36"/>
      <c r="F15" s="36"/>
      <c r="G15" s="36"/>
      <c r="H15" s="36"/>
    </row>
    <row r="16" spans="2:8" ht="19.5" customHeight="1" thickBot="1">
      <c r="B16" s="77" t="s">
        <v>4</v>
      </c>
      <c r="C16" s="78"/>
      <c r="D16" s="17">
        <v>131825.88</v>
      </c>
      <c r="E16" s="36"/>
      <c r="F16" s="36"/>
      <c r="G16" s="36"/>
      <c r="H16" s="37"/>
    </row>
    <row r="17" spans="2:8" ht="19.5" customHeight="1">
      <c r="B17" s="79" t="s">
        <v>16</v>
      </c>
      <c r="C17" s="80"/>
      <c r="D17" s="15">
        <f>D18+D19+D20+D21+D23+D24+D25+D26+D27+D28+D22</f>
        <v>468288.6</v>
      </c>
      <c r="E17" s="36"/>
      <c r="F17" s="36"/>
      <c r="G17" s="36"/>
      <c r="H17" s="36"/>
    </row>
    <row r="18" spans="2:8" ht="19.5" customHeight="1">
      <c r="B18" s="72" t="s">
        <v>50</v>
      </c>
      <c r="C18" s="73"/>
      <c r="D18" s="34">
        <f>52852.87-D14-D19-9751</f>
        <v>38027.730000000003</v>
      </c>
      <c r="E18" s="36"/>
      <c r="F18" s="36"/>
      <c r="G18" s="36"/>
      <c r="H18" s="36"/>
    </row>
    <row r="19" spans="2:8" ht="19.5" customHeight="1">
      <c r="B19" s="72" t="s">
        <v>5</v>
      </c>
      <c r="C19" s="73"/>
      <c r="D19" s="34">
        <v>1971.71</v>
      </c>
      <c r="E19" s="36"/>
      <c r="F19" s="36"/>
      <c r="G19" s="36"/>
      <c r="H19" s="36"/>
    </row>
    <row r="20" spans="2:8" ht="19.5" customHeight="1">
      <c r="B20" s="72" t="s">
        <v>49</v>
      </c>
      <c r="C20" s="73"/>
      <c r="D20" s="34">
        <v>280856.74</v>
      </c>
      <c r="E20" s="36"/>
      <c r="F20" s="36"/>
      <c r="G20" s="36"/>
      <c r="H20" s="36"/>
    </row>
    <row r="21" spans="2:8" ht="19.5" customHeight="1">
      <c r="B21" s="100" t="s">
        <v>3</v>
      </c>
      <c r="C21" s="75"/>
      <c r="D21" s="34">
        <v>56525.79</v>
      </c>
      <c r="E21" s="36"/>
      <c r="F21" s="36"/>
      <c r="G21" s="36"/>
      <c r="H21" s="36"/>
    </row>
    <row r="22" spans="2:8" ht="19.5" customHeight="1">
      <c r="B22" s="63" t="s">
        <v>88</v>
      </c>
      <c r="C22" s="62"/>
      <c r="D22" s="34">
        <v>8766.56</v>
      </c>
      <c r="E22" s="36"/>
      <c r="F22" s="36"/>
      <c r="G22" s="36"/>
      <c r="H22" s="36"/>
    </row>
    <row r="23" spans="2:8" ht="19.5" customHeight="1">
      <c r="B23" s="72" t="s">
        <v>40</v>
      </c>
      <c r="C23" s="73"/>
      <c r="D23" s="34">
        <f>9651+100+5356.56</f>
        <v>15107.560000000001</v>
      </c>
      <c r="E23" s="36"/>
      <c r="F23" s="36"/>
      <c r="G23" s="36"/>
      <c r="H23" s="36"/>
    </row>
    <row r="24" spans="2:8" ht="19.5" customHeight="1">
      <c r="B24" s="72" t="s">
        <v>24</v>
      </c>
      <c r="C24" s="73"/>
      <c r="D24" s="34">
        <v>4160</v>
      </c>
      <c r="E24" s="36"/>
      <c r="F24" s="36"/>
      <c r="G24" s="36"/>
      <c r="H24" s="36"/>
    </row>
    <row r="25" spans="2:8" ht="19.5" customHeight="1">
      <c r="B25" s="85" t="s">
        <v>48</v>
      </c>
      <c r="C25" s="86"/>
      <c r="D25" s="34">
        <v>39914.81</v>
      </c>
      <c r="E25" s="36"/>
      <c r="F25" s="36"/>
      <c r="G25" s="36"/>
      <c r="H25" s="36"/>
    </row>
    <row r="26" spans="2:8" ht="19.5" customHeight="1">
      <c r="B26" s="72" t="s">
        <v>85</v>
      </c>
      <c r="C26" s="73"/>
      <c r="D26" s="34">
        <v>16950.7</v>
      </c>
      <c r="E26" s="36"/>
      <c r="F26" s="36"/>
      <c r="G26" s="36"/>
      <c r="H26" s="36"/>
    </row>
    <row r="27" spans="2:8" ht="19.5" customHeight="1">
      <c r="B27" s="74" t="s">
        <v>41</v>
      </c>
      <c r="C27" s="75"/>
      <c r="D27" s="34">
        <v>1748.36</v>
      </c>
      <c r="E27" s="36"/>
      <c r="F27" s="36"/>
      <c r="G27" s="36"/>
      <c r="H27" s="36"/>
    </row>
    <row r="28" spans="2:8" ht="19.5" customHeight="1" thickBot="1">
      <c r="B28" s="96" t="s">
        <v>47</v>
      </c>
      <c r="C28" s="97"/>
      <c r="D28" s="43">
        <v>4258.6400000000003</v>
      </c>
      <c r="E28" s="36"/>
      <c r="F28" s="36"/>
      <c r="G28" s="36"/>
      <c r="H28" s="36"/>
    </row>
    <row r="29" spans="2:8" ht="19.5" customHeight="1">
      <c r="B29" s="98" t="s">
        <v>42</v>
      </c>
      <c r="C29" s="99"/>
      <c r="D29" s="58">
        <f>D30+D31+D32</f>
        <v>493183.5</v>
      </c>
      <c r="E29" s="36"/>
      <c r="F29" s="36"/>
      <c r="G29" s="36"/>
      <c r="H29" s="36"/>
    </row>
    <row r="30" spans="2:8" ht="19.5" customHeight="1">
      <c r="B30" s="83" t="s">
        <v>19</v>
      </c>
      <c r="C30" s="84"/>
      <c r="D30" s="16">
        <v>1963.5</v>
      </c>
      <c r="E30" s="36"/>
      <c r="F30" s="36"/>
      <c r="G30" s="36"/>
      <c r="H30" s="36"/>
    </row>
    <row r="31" spans="2:8" ht="19.5" customHeight="1">
      <c r="B31" s="83" t="s">
        <v>63</v>
      </c>
      <c r="C31" s="84"/>
      <c r="D31" s="16">
        <v>16500</v>
      </c>
      <c r="E31" s="36"/>
      <c r="F31" s="36"/>
      <c r="G31" s="36"/>
      <c r="H31" s="36"/>
    </row>
    <row r="32" spans="2:8" ht="19.5" customHeight="1" thickBot="1">
      <c r="B32" s="81" t="s">
        <v>59</v>
      </c>
      <c r="C32" s="82"/>
      <c r="D32" s="19">
        <v>474720</v>
      </c>
      <c r="E32" s="36"/>
      <c r="F32" s="36"/>
      <c r="G32" s="36"/>
      <c r="H32" s="36"/>
    </row>
    <row r="33" spans="2:8" ht="19.5" customHeight="1" thickBot="1">
      <c r="B33" s="101" t="s">
        <v>53</v>
      </c>
      <c r="C33" s="111"/>
      <c r="D33" s="20">
        <v>860.2</v>
      </c>
      <c r="E33" s="36"/>
      <c r="F33" s="36"/>
      <c r="G33" s="36"/>
      <c r="H33" s="36"/>
    </row>
    <row r="34" spans="2:8" ht="19.5" customHeight="1" thickBot="1">
      <c r="B34" s="101" t="s">
        <v>34</v>
      </c>
      <c r="C34" s="102"/>
      <c r="D34" s="17">
        <v>5405.61</v>
      </c>
      <c r="E34" s="36"/>
      <c r="F34" s="36"/>
      <c r="G34" s="36"/>
      <c r="H34" s="36"/>
    </row>
    <row r="35" spans="2:8" ht="19.5" customHeight="1">
      <c r="B35" s="79" t="s">
        <v>35</v>
      </c>
      <c r="C35" s="80"/>
      <c r="D35" s="15">
        <f>D36+D37+D38+D39+D40+D41+D42+D43+D44+D45</f>
        <v>438569.38</v>
      </c>
      <c r="E35" s="36"/>
      <c r="F35" s="36"/>
      <c r="G35" s="36"/>
      <c r="H35" s="36"/>
    </row>
    <row r="36" spans="2:8" ht="19.5" customHeight="1">
      <c r="B36" s="83" t="s">
        <v>44</v>
      </c>
      <c r="C36" s="84"/>
      <c r="D36" s="34">
        <v>230043.76</v>
      </c>
      <c r="E36" s="36"/>
      <c r="F36" s="36"/>
      <c r="G36" s="36"/>
      <c r="H36" s="36"/>
    </row>
    <row r="37" spans="2:8" ht="19.5" customHeight="1">
      <c r="B37" s="72" t="s">
        <v>9</v>
      </c>
      <c r="C37" s="76"/>
      <c r="D37" s="34">
        <v>46411.25</v>
      </c>
      <c r="E37" s="36"/>
      <c r="F37" s="36"/>
      <c r="G37" s="36"/>
      <c r="H37" s="36"/>
    </row>
    <row r="38" spans="2:8" ht="19.5" customHeight="1">
      <c r="B38" s="72" t="s">
        <v>45</v>
      </c>
      <c r="C38" s="76"/>
      <c r="D38" s="34">
        <v>77688.210000000006</v>
      </c>
      <c r="E38" s="36"/>
      <c r="F38" s="36"/>
      <c r="G38" s="36"/>
      <c r="H38" s="36"/>
    </row>
    <row r="39" spans="2:8" ht="19.5" customHeight="1">
      <c r="B39" s="72" t="s">
        <v>46</v>
      </c>
      <c r="C39" s="76"/>
      <c r="D39" s="34">
        <v>7656.58</v>
      </c>
      <c r="E39" s="36"/>
      <c r="F39" s="36"/>
      <c r="G39" s="36"/>
      <c r="H39" s="36"/>
    </row>
    <row r="40" spans="2:8" ht="19.5" customHeight="1">
      <c r="B40" s="72" t="s">
        <v>1</v>
      </c>
      <c r="C40" s="76"/>
      <c r="D40" s="34">
        <v>18516.47</v>
      </c>
      <c r="E40" s="36"/>
      <c r="F40" s="36"/>
      <c r="G40" s="36"/>
      <c r="H40" s="36"/>
    </row>
    <row r="41" spans="2:8" ht="19.5" customHeight="1">
      <c r="B41" s="100" t="s">
        <v>36</v>
      </c>
      <c r="C41" s="75"/>
      <c r="D41" s="34">
        <v>5995.31</v>
      </c>
      <c r="E41" s="36"/>
      <c r="F41" s="36"/>
      <c r="G41" s="36"/>
      <c r="H41" s="36"/>
    </row>
    <row r="42" spans="2:8" ht="19.5" customHeight="1">
      <c r="B42" s="100" t="s">
        <v>0</v>
      </c>
      <c r="C42" s="75"/>
      <c r="D42" s="34">
        <f>43.2+1823.26</f>
        <v>1866.46</v>
      </c>
      <c r="E42" s="36"/>
      <c r="F42" s="36"/>
      <c r="G42" s="36"/>
      <c r="H42" s="36"/>
    </row>
    <row r="43" spans="2:8" ht="19.5" customHeight="1">
      <c r="B43" s="100" t="s">
        <v>14</v>
      </c>
      <c r="C43" s="75"/>
      <c r="D43" s="34">
        <v>2254.92</v>
      </c>
      <c r="E43" s="36"/>
      <c r="F43" s="36"/>
      <c r="G43" s="36"/>
      <c r="H43" s="36"/>
    </row>
    <row r="44" spans="2:8" ht="19.5" customHeight="1">
      <c r="B44" s="100" t="s">
        <v>15</v>
      </c>
      <c r="C44" s="75"/>
      <c r="D44" s="34">
        <v>4138.3100000000004</v>
      </c>
      <c r="E44" s="36"/>
      <c r="F44" s="36"/>
      <c r="G44" s="36"/>
      <c r="H44" s="36"/>
    </row>
    <row r="45" spans="2:8" ht="19.5" customHeight="1" thickBot="1">
      <c r="B45" s="107" t="s">
        <v>68</v>
      </c>
      <c r="C45" s="108"/>
      <c r="D45" s="43">
        <v>43998.11</v>
      </c>
      <c r="E45" s="36"/>
      <c r="F45" s="36"/>
      <c r="G45" s="36"/>
      <c r="H45" s="36"/>
    </row>
    <row r="46" spans="2:8" ht="19.5" customHeight="1" thickBot="1">
      <c r="B46" s="109" t="s">
        <v>30</v>
      </c>
      <c r="C46" s="110"/>
      <c r="D46" s="56">
        <f>D11+D16+D17+D29+D33+D34+D35</f>
        <v>1755871.5899999999</v>
      </c>
      <c r="E46" s="36"/>
      <c r="F46" s="36"/>
      <c r="G46" s="37"/>
      <c r="H46" s="36"/>
    </row>
    <row r="47" spans="2:8" ht="0.75" customHeight="1">
      <c r="B47" s="69"/>
      <c r="C47" s="69"/>
      <c r="D47" s="12"/>
    </row>
    <row r="48" spans="2:8">
      <c r="B48" s="87"/>
      <c r="C48" s="87"/>
      <c r="D48" s="3"/>
      <c r="G48" s="2"/>
    </row>
  </sheetData>
  <mergeCells count="45">
    <mergeCell ref="B46:C46"/>
    <mergeCell ref="B37:C37"/>
    <mergeCell ref="B38:C38"/>
    <mergeCell ref="B39:C39"/>
    <mergeCell ref="B33:C33"/>
    <mergeCell ref="B26:C26"/>
    <mergeCell ref="B30:C30"/>
    <mergeCell ref="B45:C45"/>
    <mergeCell ref="B40:C40"/>
    <mergeCell ref="B41:C41"/>
    <mergeCell ref="B42:C42"/>
    <mergeCell ref="B43:C43"/>
    <mergeCell ref="B44:C44"/>
    <mergeCell ref="B48:C48"/>
    <mergeCell ref="B2:C2"/>
    <mergeCell ref="B3:C3"/>
    <mergeCell ref="B4:C4"/>
    <mergeCell ref="B5:C5"/>
    <mergeCell ref="B6:C6"/>
    <mergeCell ref="B28:C28"/>
    <mergeCell ref="B20:C20"/>
    <mergeCell ref="B29:C29"/>
    <mergeCell ref="B21:C21"/>
    <mergeCell ref="B35:C35"/>
    <mergeCell ref="B36:C36"/>
    <mergeCell ref="B18:C18"/>
    <mergeCell ref="B34:C34"/>
    <mergeCell ref="B11:C11"/>
    <mergeCell ref="B15:C15"/>
    <mergeCell ref="B1:E1"/>
    <mergeCell ref="B7:C7"/>
    <mergeCell ref="B47:C47"/>
    <mergeCell ref="B10:C10"/>
    <mergeCell ref="B23:C23"/>
    <mergeCell ref="B27:C27"/>
    <mergeCell ref="B12:C12"/>
    <mergeCell ref="B13:C13"/>
    <mergeCell ref="B14:C14"/>
    <mergeCell ref="B16:C16"/>
    <mergeCell ref="B17:C17"/>
    <mergeCell ref="B32:C32"/>
    <mergeCell ref="B31:C31"/>
    <mergeCell ref="B19:C19"/>
    <mergeCell ref="B25:C25"/>
    <mergeCell ref="B24:C24"/>
  </mergeCells>
  <pageMargins left="0.11811023622047245" right="0.11811023622047245" top="0.15748031496062992" bottom="0.15748031496062992" header="0" footer="0"/>
  <pageSetup paperSize="9"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49"/>
  <sheetViews>
    <sheetView topLeftCell="A4" workbookViewId="0">
      <selection activeCell="B21" sqref="B21:C21"/>
    </sheetView>
  </sheetViews>
  <sheetFormatPr defaultRowHeight="15"/>
  <cols>
    <col min="1" max="1" width="4.7109375" customWidth="1"/>
    <col min="3" max="3" width="58.28515625" customWidth="1"/>
    <col min="4" max="4" width="16" customWidth="1"/>
    <col min="5" max="5" width="2.7109375" hidden="1" customWidth="1"/>
    <col min="7" max="7" width="14.42578125" customWidth="1"/>
  </cols>
  <sheetData>
    <row r="1" spans="2:8" ht="36.75" customHeight="1" thickBot="1">
      <c r="B1" s="112" t="s">
        <v>77</v>
      </c>
      <c r="C1" s="113"/>
      <c r="D1" s="113"/>
      <c r="E1" s="114"/>
    </row>
    <row r="2" spans="2:8" ht="19.5" customHeight="1" thickBot="1">
      <c r="B2" s="125" t="s">
        <v>55</v>
      </c>
      <c r="C2" s="125"/>
      <c r="D2" s="31" t="s">
        <v>26</v>
      </c>
      <c r="E2" s="1"/>
    </row>
    <row r="3" spans="2:8" ht="19.5" customHeight="1">
      <c r="B3" s="126" t="s">
        <v>64</v>
      </c>
      <c r="C3" s="126"/>
      <c r="D3" s="22">
        <v>99697.85</v>
      </c>
    </row>
    <row r="4" spans="2:8" ht="19.5" customHeight="1">
      <c r="B4" s="127" t="s">
        <v>60</v>
      </c>
      <c r="C4" s="127"/>
      <c r="D4" s="23">
        <v>1029974.9</v>
      </c>
    </row>
    <row r="5" spans="2:8" ht="19.5" customHeight="1">
      <c r="B5" s="128" t="s">
        <v>31</v>
      </c>
      <c r="C5" s="128"/>
      <c r="D5" s="23">
        <v>996910.56</v>
      </c>
    </row>
    <row r="6" spans="2:8" ht="19.5" customHeight="1" thickBot="1">
      <c r="B6" s="129" t="s">
        <v>65</v>
      </c>
      <c r="C6" s="129"/>
      <c r="D6" s="30">
        <f>D3+D4-D5</f>
        <v>132762.18999999994</v>
      </c>
    </row>
    <row r="7" spans="2:8" ht="19.5" customHeight="1" thickBot="1">
      <c r="B7" s="123" t="s">
        <v>57</v>
      </c>
      <c r="C7" s="124"/>
      <c r="D7" s="29">
        <f>D5</f>
        <v>996910.56</v>
      </c>
    </row>
    <row r="8" spans="2:8" ht="19.5" customHeight="1" thickBot="1">
      <c r="B8" s="121" t="s">
        <v>56</v>
      </c>
      <c r="C8" s="122"/>
      <c r="D8" s="27" t="s">
        <v>26</v>
      </c>
      <c r="E8" s="1"/>
    </row>
    <row r="9" spans="2:8" ht="19.5" customHeight="1" thickBot="1">
      <c r="B9" s="103" t="s">
        <v>10</v>
      </c>
      <c r="C9" s="104"/>
      <c r="D9" s="24">
        <f>D10+D11+D12+D14</f>
        <v>184338.12</v>
      </c>
      <c r="E9" s="45"/>
      <c r="F9" s="36"/>
      <c r="G9" s="36"/>
      <c r="H9" s="36"/>
    </row>
    <row r="10" spans="2:8" ht="19.5" customHeight="1">
      <c r="B10" s="72" t="s">
        <v>17</v>
      </c>
      <c r="C10" s="76"/>
      <c r="D10" s="47">
        <v>149460</v>
      </c>
      <c r="E10" s="36"/>
      <c r="F10" s="36"/>
      <c r="G10" s="36"/>
      <c r="H10" s="36"/>
    </row>
    <row r="11" spans="2:8" ht="19.5" customHeight="1">
      <c r="B11" s="72" t="s">
        <v>3</v>
      </c>
      <c r="C11" s="76"/>
      <c r="D11" s="34">
        <f>179650.91-D10</f>
        <v>30190.910000000003</v>
      </c>
      <c r="E11" s="36"/>
      <c r="F11" s="36"/>
      <c r="G11" s="36"/>
      <c r="H11" s="36"/>
    </row>
    <row r="12" spans="2:8" ht="19.5" customHeight="1">
      <c r="B12" s="72" t="s">
        <v>11</v>
      </c>
      <c r="C12" s="73"/>
      <c r="D12" s="34">
        <v>3387.21</v>
      </c>
      <c r="E12" s="36"/>
      <c r="F12" s="36"/>
      <c r="G12" s="36"/>
      <c r="H12" s="36"/>
    </row>
    <row r="13" spans="2:8" ht="19.5" customHeight="1">
      <c r="B13" s="72" t="s">
        <v>80</v>
      </c>
      <c r="C13" s="73"/>
      <c r="D13" s="34">
        <v>6000</v>
      </c>
      <c r="E13" s="36"/>
      <c r="F13" s="36"/>
      <c r="G13" s="36"/>
      <c r="H13" s="36"/>
    </row>
    <row r="14" spans="2:8" ht="19.5" customHeight="1" thickBot="1">
      <c r="B14" s="72" t="s">
        <v>78</v>
      </c>
      <c r="C14" s="73"/>
      <c r="D14" s="43">
        <v>1300</v>
      </c>
      <c r="E14" s="36"/>
      <c r="F14" s="36"/>
      <c r="G14" s="37"/>
      <c r="H14" s="36"/>
    </row>
    <row r="15" spans="2:8" ht="19.5" customHeight="1" thickBot="1">
      <c r="B15" s="119" t="s">
        <v>4</v>
      </c>
      <c r="C15" s="120"/>
      <c r="D15" s="17">
        <v>33894.660000000003</v>
      </c>
      <c r="E15" s="36"/>
      <c r="F15" s="36"/>
      <c r="G15" s="37"/>
      <c r="H15" s="36"/>
    </row>
    <row r="16" spans="2:8" ht="19.5" customHeight="1">
      <c r="B16" s="79" t="s">
        <v>16</v>
      </c>
      <c r="C16" s="80"/>
      <c r="D16" s="15">
        <f>D17+D18+D19+D20+D22+D23+D24+D25+D26+D27+D28+D26+D21</f>
        <v>278049.78000000003</v>
      </c>
      <c r="E16" s="36"/>
      <c r="F16" s="36"/>
      <c r="G16" s="36"/>
      <c r="H16" s="36"/>
    </row>
    <row r="17" spans="2:8" ht="19.5" customHeight="1">
      <c r="B17" s="83" t="s">
        <v>18</v>
      </c>
      <c r="C17" s="84"/>
      <c r="D17" s="41">
        <f>28237.09-D12-D18-1015.85</f>
        <v>18879.93</v>
      </c>
      <c r="E17" s="36"/>
      <c r="F17" s="36"/>
      <c r="G17" s="36"/>
      <c r="H17" s="36"/>
    </row>
    <row r="18" spans="2:8" ht="19.5" customHeight="1">
      <c r="B18" s="115" t="s">
        <v>5</v>
      </c>
      <c r="C18" s="116"/>
      <c r="D18" s="42">
        <v>4954.1000000000004</v>
      </c>
      <c r="E18" s="36"/>
      <c r="F18" s="36"/>
      <c r="G18" s="36"/>
      <c r="H18" s="36"/>
    </row>
    <row r="19" spans="2:8" ht="19.5" customHeight="1">
      <c r="B19" s="117" t="s">
        <v>6</v>
      </c>
      <c r="C19" s="118"/>
      <c r="D19" s="33">
        <v>156624.79999999999</v>
      </c>
      <c r="E19" s="36"/>
      <c r="F19" s="36"/>
      <c r="G19" s="36"/>
      <c r="H19" s="36"/>
    </row>
    <row r="20" spans="2:8" ht="19.5" customHeight="1">
      <c r="B20" s="100" t="s">
        <v>3</v>
      </c>
      <c r="C20" s="75"/>
      <c r="D20" s="34">
        <v>31522.62</v>
      </c>
      <c r="E20" s="36"/>
      <c r="F20" s="36"/>
      <c r="G20" s="36"/>
      <c r="H20" s="36"/>
    </row>
    <row r="21" spans="2:8" ht="19.5" customHeight="1">
      <c r="B21" s="63" t="s">
        <v>88</v>
      </c>
      <c r="C21" s="62"/>
      <c r="D21" s="34">
        <v>4894.2700000000004</v>
      </c>
      <c r="E21" s="36"/>
      <c r="F21" s="36"/>
      <c r="G21" s="36"/>
      <c r="H21" s="36"/>
    </row>
    <row r="22" spans="2:8" ht="19.5" customHeight="1">
      <c r="B22" s="72" t="s">
        <v>40</v>
      </c>
      <c r="C22" s="73"/>
      <c r="D22" s="34">
        <f>915.85+100+2990.51</f>
        <v>4006.36</v>
      </c>
      <c r="E22" s="36"/>
      <c r="F22" s="36"/>
      <c r="G22" s="36"/>
      <c r="H22" s="36"/>
    </row>
    <row r="23" spans="2:8" ht="19.5" customHeight="1">
      <c r="B23" s="72" t="s">
        <v>52</v>
      </c>
      <c r="C23" s="73"/>
      <c r="D23" s="34">
        <v>3788.07</v>
      </c>
      <c r="E23" s="36"/>
      <c r="F23" s="36"/>
      <c r="G23" s="36"/>
      <c r="H23" s="36"/>
    </row>
    <row r="24" spans="2:8" ht="19.5" customHeight="1">
      <c r="B24" s="72" t="s">
        <v>79</v>
      </c>
      <c r="C24" s="73"/>
      <c r="D24" s="34">
        <v>14650</v>
      </c>
      <c r="E24" s="36"/>
      <c r="F24" s="36"/>
      <c r="G24" s="36"/>
      <c r="H24" s="36"/>
    </row>
    <row r="25" spans="2:8" ht="19.5" customHeight="1">
      <c r="B25" s="85" t="s">
        <v>20</v>
      </c>
      <c r="C25" s="86"/>
      <c r="D25" s="34">
        <v>22283.99</v>
      </c>
      <c r="E25" s="36"/>
      <c r="F25" s="36"/>
      <c r="G25" s="36"/>
      <c r="H25" s="36"/>
    </row>
    <row r="26" spans="2:8" ht="19.5" customHeight="1">
      <c r="B26" s="74" t="s">
        <v>54</v>
      </c>
      <c r="C26" s="132"/>
      <c r="D26" s="34">
        <v>6000</v>
      </c>
      <c r="E26" s="36"/>
      <c r="F26" s="36"/>
      <c r="G26" s="36"/>
      <c r="H26" s="36"/>
    </row>
    <row r="27" spans="2:8" ht="19.5" customHeight="1">
      <c r="B27" s="74" t="s">
        <v>41</v>
      </c>
      <c r="C27" s="75"/>
      <c r="D27" s="34">
        <v>976.09</v>
      </c>
      <c r="E27" s="36"/>
      <c r="F27" s="36"/>
      <c r="G27" s="36"/>
      <c r="H27" s="36"/>
    </row>
    <row r="28" spans="2:8" ht="19.5" customHeight="1" thickBot="1">
      <c r="B28" s="81" t="s">
        <v>7</v>
      </c>
      <c r="C28" s="82"/>
      <c r="D28" s="43">
        <f>342+750+2377.55</f>
        <v>3469.55</v>
      </c>
      <c r="E28" s="36"/>
      <c r="F28" s="36"/>
      <c r="G28" s="36"/>
      <c r="H28" s="36"/>
    </row>
    <row r="29" spans="2:8" ht="19.5" customHeight="1">
      <c r="B29" s="79" t="s">
        <v>25</v>
      </c>
      <c r="C29" s="80"/>
      <c r="D29" s="15">
        <f>D30+D33+D31+D32</f>
        <v>336723</v>
      </c>
      <c r="E29" s="36"/>
      <c r="F29" s="36"/>
      <c r="G29" s="36"/>
      <c r="H29" s="36"/>
    </row>
    <row r="30" spans="2:8" ht="19.5" customHeight="1">
      <c r="B30" s="83" t="s">
        <v>19</v>
      </c>
      <c r="C30" s="84"/>
      <c r="D30" s="34">
        <v>450</v>
      </c>
      <c r="E30" s="36"/>
      <c r="F30" s="36"/>
      <c r="G30" s="36"/>
      <c r="H30" s="36"/>
    </row>
    <row r="31" spans="2:8" ht="19.5" customHeight="1">
      <c r="B31" s="72" t="s">
        <v>59</v>
      </c>
      <c r="C31" s="73"/>
      <c r="D31" s="34">
        <v>270096</v>
      </c>
      <c r="E31" s="36"/>
      <c r="F31" s="36"/>
      <c r="G31" s="36"/>
      <c r="H31" s="36"/>
    </row>
    <row r="32" spans="2:8" ht="19.5" customHeight="1">
      <c r="B32" s="72" t="s">
        <v>63</v>
      </c>
      <c r="C32" s="73"/>
      <c r="D32" s="34">
        <v>5500</v>
      </c>
      <c r="E32" s="36"/>
      <c r="F32" s="36"/>
      <c r="G32" s="36"/>
      <c r="H32" s="36"/>
    </row>
    <row r="33" spans="2:8" ht="19.5" customHeight="1" thickBot="1">
      <c r="B33" s="72" t="s">
        <v>81</v>
      </c>
      <c r="C33" s="73"/>
      <c r="D33" s="34">
        <v>60677</v>
      </c>
      <c r="E33" s="37"/>
      <c r="F33" s="36"/>
      <c r="G33" s="36"/>
      <c r="H33" s="36"/>
    </row>
    <row r="34" spans="2:8" ht="19.5" customHeight="1" thickBot="1">
      <c r="B34" s="101" t="s">
        <v>53</v>
      </c>
      <c r="C34" s="111"/>
      <c r="D34" s="21">
        <v>480.24</v>
      </c>
      <c r="E34" s="36"/>
      <c r="F34" s="36"/>
      <c r="G34" s="36"/>
      <c r="H34" s="36"/>
    </row>
    <row r="35" spans="2:8" ht="19.5" customHeight="1" thickBot="1">
      <c r="B35" s="101" t="s">
        <v>34</v>
      </c>
      <c r="C35" s="102"/>
      <c r="D35" s="17">
        <v>3017.89</v>
      </c>
      <c r="E35" s="36"/>
      <c r="F35" s="36"/>
      <c r="G35" s="36"/>
      <c r="H35" s="36"/>
    </row>
    <row r="36" spans="2:8" ht="19.5" customHeight="1">
      <c r="B36" s="79" t="s">
        <v>27</v>
      </c>
      <c r="C36" s="80"/>
      <c r="D36" s="15">
        <f>D37+D38+D39+D40+D41+D42+D43+D44+D45+D46</f>
        <v>244824.22999999998</v>
      </c>
      <c r="E36" s="36"/>
      <c r="F36" s="36"/>
      <c r="G36" s="36"/>
      <c r="H36" s="36"/>
    </row>
    <row r="37" spans="2:8" ht="18" customHeight="1">
      <c r="B37" s="83" t="s">
        <v>28</v>
      </c>
      <c r="C37" s="84"/>
      <c r="D37" s="34">
        <v>128430.85</v>
      </c>
      <c r="E37" s="36"/>
      <c r="F37" s="36"/>
      <c r="G37" s="36"/>
      <c r="H37" s="36"/>
    </row>
    <row r="38" spans="2:8" ht="19.5" customHeight="1">
      <c r="B38" s="72" t="s">
        <v>3</v>
      </c>
      <c r="C38" s="76"/>
      <c r="D38" s="34">
        <v>25910.880000000001</v>
      </c>
      <c r="E38" s="36"/>
      <c r="F38" s="36"/>
      <c r="G38" s="36"/>
      <c r="H38" s="36"/>
    </row>
    <row r="39" spans="2:8" ht="19.5" customHeight="1">
      <c r="B39" s="72" t="s">
        <v>29</v>
      </c>
      <c r="C39" s="76"/>
      <c r="D39" s="34">
        <v>43372.45</v>
      </c>
      <c r="E39" s="36"/>
      <c r="F39" s="36"/>
      <c r="G39" s="36"/>
      <c r="H39" s="36"/>
    </row>
    <row r="40" spans="2:8" ht="19.5" customHeight="1">
      <c r="B40" s="72" t="s">
        <v>12</v>
      </c>
      <c r="C40" s="76"/>
      <c r="D40" s="34">
        <v>4274.58</v>
      </c>
      <c r="E40" s="36"/>
      <c r="F40" s="36"/>
      <c r="G40" s="36"/>
      <c r="H40" s="36"/>
    </row>
    <row r="41" spans="2:8" ht="19.5" customHeight="1">
      <c r="B41" s="72" t="s">
        <v>1</v>
      </c>
      <c r="C41" s="76"/>
      <c r="D41" s="34">
        <f>10337.54</f>
        <v>10337.540000000001</v>
      </c>
      <c r="E41" s="36"/>
      <c r="F41" s="36"/>
      <c r="G41" s="36"/>
      <c r="H41" s="36"/>
    </row>
    <row r="42" spans="2:8" ht="19.5" customHeight="1">
      <c r="B42" s="100" t="s">
        <v>13</v>
      </c>
      <c r="C42" s="75"/>
      <c r="D42" s="34">
        <v>3347.11</v>
      </c>
      <c r="E42" s="36"/>
      <c r="F42" s="36"/>
      <c r="G42" s="36"/>
      <c r="H42" s="36"/>
    </row>
    <row r="43" spans="2:8" ht="19.5" customHeight="1">
      <c r="B43" s="100" t="s">
        <v>0</v>
      </c>
      <c r="C43" s="75"/>
      <c r="D43" s="34">
        <v>1017.91</v>
      </c>
      <c r="E43" s="36"/>
      <c r="F43" s="36"/>
      <c r="G43" s="36"/>
      <c r="H43" s="36"/>
    </row>
    <row r="44" spans="2:8" ht="19.5" customHeight="1">
      <c r="B44" s="100" t="s">
        <v>14</v>
      </c>
      <c r="C44" s="75"/>
      <c r="D44" s="34">
        <v>1258.8900000000001</v>
      </c>
      <c r="E44" s="36"/>
      <c r="F44" s="36"/>
      <c r="G44" s="36"/>
      <c r="H44" s="36"/>
    </row>
    <row r="45" spans="2:8" ht="19.5" customHeight="1">
      <c r="B45" s="100" t="s">
        <v>15</v>
      </c>
      <c r="C45" s="75"/>
      <c r="D45" s="34">
        <v>2310.37</v>
      </c>
      <c r="E45" s="36"/>
      <c r="F45" s="36"/>
      <c r="G45" s="36"/>
      <c r="H45" s="36"/>
    </row>
    <row r="46" spans="2:8" ht="19.5" customHeight="1" thickBot="1">
      <c r="B46" s="107" t="s">
        <v>68</v>
      </c>
      <c r="C46" s="108"/>
      <c r="D46" s="43">
        <v>24563.65</v>
      </c>
      <c r="E46" s="36"/>
      <c r="F46" s="36"/>
      <c r="G46" s="36"/>
      <c r="H46" s="36"/>
    </row>
    <row r="47" spans="2:8" ht="19.5" customHeight="1" thickBot="1">
      <c r="B47" s="130" t="s">
        <v>30</v>
      </c>
      <c r="C47" s="110"/>
      <c r="D47" s="54">
        <f>D9+D15+D16+D29+D34+D35+D36</f>
        <v>1081327.92</v>
      </c>
      <c r="E47" s="40"/>
      <c r="F47" s="36"/>
      <c r="G47" s="37"/>
      <c r="H47" s="36"/>
    </row>
    <row r="48" spans="2:8">
      <c r="B48" s="131"/>
      <c r="C48" s="131"/>
      <c r="D48" s="48"/>
      <c r="E48" s="8"/>
      <c r="F48" s="36"/>
      <c r="G48" s="36"/>
      <c r="H48" s="36"/>
    </row>
    <row r="49" spans="2:4">
      <c r="B49" s="131"/>
      <c r="C49" s="131"/>
      <c r="D49" s="11"/>
    </row>
  </sheetData>
  <mergeCells count="48">
    <mergeCell ref="B47:C47"/>
    <mergeCell ref="B13:C13"/>
    <mergeCell ref="B31:C31"/>
    <mergeCell ref="B48:C48"/>
    <mergeCell ref="B49:C49"/>
    <mergeCell ref="B38:C38"/>
    <mergeCell ref="B44:C44"/>
    <mergeCell ref="B45:C45"/>
    <mergeCell ref="B39:C39"/>
    <mergeCell ref="B40:C40"/>
    <mergeCell ref="B41:C41"/>
    <mergeCell ref="B42:C42"/>
    <mergeCell ref="B43:C43"/>
    <mergeCell ref="B23:C23"/>
    <mergeCell ref="B26:C26"/>
    <mergeCell ref="B14:C14"/>
    <mergeCell ref="B2:C2"/>
    <mergeCell ref="B3:C3"/>
    <mergeCell ref="B4:C4"/>
    <mergeCell ref="B5:C5"/>
    <mergeCell ref="B6:C6"/>
    <mergeCell ref="B1:E1"/>
    <mergeCell ref="B25:C25"/>
    <mergeCell ref="B27:C27"/>
    <mergeCell ref="B18:C18"/>
    <mergeCell ref="B19:C19"/>
    <mergeCell ref="B20:C20"/>
    <mergeCell ref="B22:C22"/>
    <mergeCell ref="B10:C10"/>
    <mergeCell ref="B11:C11"/>
    <mergeCell ref="B12:C12"/>
    <mergeCell ref="B15:C15"/>
    <mergeCell ref="B16:C16"/>
    <mergeCell ref="B17:C17"/>
    <mergeCell ref="B9:C9"/>
    <mergeCell ref="B8:C8"/>
    <mergeCell ref="B7:C7"/>
    <mergeCell ref="B24:C24"/>
    <mergeCell ref="B46:C46"/>
    <mergeCell ref="B30:C30"/>
    <mergeCell ref="B33:C33"/>
    <mergeCell ref="B28:C28"/>
    <mergeCell ref="B29:C29"/>
    <mergeCell ref="B35:C35"/>
    <mergeCell ref="B36:C36"/>
    <mergeCell ref="B37:C37"/>
    <mergeCell ref="B34:C34"/>
    <mergeCell ref="B32:C32"/>
  </mergeCells>
  <pageMargins left="0.11811023622047245" right="0.11811023622047245" top="0.15748031496062992" bottom="0.15748031496062992" header="0" footer="0"/>
  <pageSetup paperSize="9" scale="8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42"/>
  <sheetViews>
    <sheetView topLeftCell="A4" workbookViewId="0">
      <selection activeCell="B20" sqref="B20:C20"/>
    </sheetView>
  </sheetViews>
  <sheetFormatPr defaultRowHeight="15"/>
  <cols>
    <col min="1" max="1" width="4.28515625" customWidth="1"/>
    <col min="3" max="3" width="58.28515625" customWidth="1"/>
    <col min="4" max="4" width="18.7109375" customWidth="1"/>
    <col min="5" max="5" width="0.5703125" hidden="1" customWidth="1"/>
    <col min="6" max="6" width="14.140625" hidden="1" customWidth="1"/>
    <col min="8" max="8" width="16" customWidth="1"/>
  </cols>
  <sheetData>
    <row r="1" spans="2:8" ht="45.75" customHeight="1" thickBot="1">
      <c r="B1" s="112" t="s">
        <v>76</v>
      </c>
      <c r="C1" s="113"/>
      <c r="D1" s="113"/>
      <c r="E1" s="133"/>
      <c r="F1" s="134"/>
    </row>
    <row r="2" spans="2:8" ht="19.5" customHeight="1" thickBot="1">
      <c r="B2" s="135" t="s">
        <v>55</v>
      </c>
      <c r="C2" s="136"/>
      <c r="D2" s="31" t="s">
        <v>26</v>
      </c>
      <c r="E2" s="1"/>
      <c r="F2" s="1"/>
    </row>
    <row r="3" spans="2:8" ht="19.5" customHeight="1">
      <c r="B3" s="126" t="s">
        <v>64</v>
      </c>
      <c r="C3" s="126"/>
      <c r="D3" s="22">
        <v>46549.22</v>
      </c>
      <c r="E3" s="1"/>
      <c r="F3" s="1"/>
    </row>
    <row r="4" spans="2:8" ht="19.5" customHeight="1">
      <c r="B4" s="127" t="s">
        <v>61</v>
      </c>
      <c r="C4" s="127"/>
      <c r="D4" s="23">
        <v>461611.2</v>
      </c>
      <c r="E4" s="1"/>
      <c r="F4" s="1"/>
    </row>
    <row r="5" spans="2:8" ht="19.5" customHeight="1">
      <c r="B5" s="127" t="s">
        <v>31</v>
      </c>
      <c r="C5" s="127"/>
      <c r="D5" s="23">
        <v>474082.83</v>
      </c>
      <c r="E5" s="1"/>
      <c r="F5" s="1"/>
    </row>
    <row r="6" spans="2:8" ht="19.5" customHeight="1" thickBot="1">
      <c r="B6" s="129" t="s">
        <v>65</v>
      </c>
      <c r="C6" s="129"/>
      <c r="D6" s="30">
        <f>D3+D4-D5</f>
        <v>34077.590000000026</v>
      </c>
      <c r="E6" s="1"/>
      <c r="F6" s="1"/>
    </row>
    <row r="7" spans="2:8" ht="19.5" customHeight="1" thickBot="1">
      <c r="B7" s="137" t="s">
        <v>57</v>
      </c>
      <c r="C7" s="137"/>
      <c r="D7" s="52">
        <f>D5</f>
        <v>474082.83</v>
      </c>
      <c r="E7" s="9"/>
      <c r="F7" s="1"/>
      <c r="G7" s="1"/>
    </row>
    <row r="8" spans="2:8" ht="19.5" customHeight="1" thickBot="1">
      <c r="B8" s="121" t="s">
        <v>56</v>
      </c>
      <c r="C8" s="122"/>
      <c r="D8" s="32" t="s">
        <v>26</v>
      </c>
      <c r="E8" s="5"/>
    </row>
    <row r="9" spans="2:8" ht="19.5" customHeight="1">
      <c r="B9" s="103" t="s">
        <v>21</v>
      </c>
      <c r="C9" s="104"/>
      <c r="D9" s="15">
        <f>D10+D11+D13+D12</f>
        <v>136111.30000000002</v>
      </c>
      <c r="E9" s="6"/>
      <c r="F9" s="35"/>
      <c r="G9" s="35"/>
      <c r="H9" s="45"/>
    </row>
    <row r="10" spans="2:8" ht="19.5" customHeight="1">
      <c r="B10" s="100" t="s">
        <v>2</v>
      </c>
      <c r="C10" s="75"/>
      <c r="D10" s="16">
        <v>110123</v>
      </c>
      <c r="E10" s="6"/>
      <c r="F10" s="36"/>
      <c r="G10" s="36"/>
      <c r="H10" s="44"/>
    </row>
    <row r="11" spans="2:8" ht="19.5" customHeight="1">
      <c r="B11" s="72" t="s">
        <v>3</v>
      </c>
      <c r="C11" s="76"/>
      <c r="D11" s="16">
        <f>132367.85-D10</f>
        <v>22244.850000000006</v>
      </c>
      <c r="E11" s="6"/>
      <c r="F11" s="36"/>
      <c r="G11" s="36"/>
      <c r="H11" s="37"/>
    </row>
    <row r="12" spans="2:8" ht="19.5" customHeight="1">
      <c r="B12" s="85" t="s">
        <v>51</v>
      </c>
      <c r="C12" s="138"/>
      <c r="D12" s="16">
        <v>1300</v>
      </c>
      <c r="E12" s="6"/>
      <c r="F12" s="36"/>
      <c r="G12" s="36"/>
      <c r="H12" s="37"/>
    </row>
    <row r="13" spans="2:8" ht="19.5" customHeight="1" thickBot="1">
      <c r="B13" s="96" t="s">
        <v>11</v>
      </c>
      <c r="C13" s="97"/>
      <c r="D13" s="16">
        <v>2443.4499999999998</v>
      </c>
      <c r="E13" s="7"/>
      <c r="F13" s="36"/>
      <c r="G13" s="36"/>
      <c r="H13" s="36"/>
    </row>
    <row r="14" spans="2:8" ht="19.5" customHeight="1" thickBot="1">
      <c r="B14" s="119" t="s">
        <v>4</v>
      </c>
      <c r="C14" s="120"/>
      <c r="D14" s="17">
        <v>28361.1</v>
      </c>
      <c r="E14" s="7"/>
      <c r="F14" s="36"/>
      <c r="G14" s="36"/>
      <c r="H14" s="36"/>
    </row>
    <row r="15" spans="2:8" ht="19.5" customHeight="1">
      <c r="B15" s="79" t="s">
        <v>16</v>
      </c>
      <c r="C15" s="80"/>
      <c r="D15" s="15">
        <f>D16+D17+D18+D19+D21+D22+D23+D24+D25+D20</f>
        <v>166357.6</v>
      </c>
      <c r="E15" s="7"/>
      <c r="F15" s="36"/>
      <c r="G15" s="36"/>
      <c r="H15" s="36"/>
    </row>
    <row r="16" spans="2:8" ht="19.5" customHeight="1">
      <c r="B16" s="83" t="s">
        <v>8</v>
      </c>
      <c r="C16" s="84"/>
      <c r="D16" s="38">
        <f>16913-D13-D17-504</f>
        <v>13711.5</v>
      </c>
      <c r="E16" s="7"/>
      <c r="F16" s="36"/>
      <c r="G16" s="36"/>
      <c r="H16" s="36"/>
    </row>
    <row r="17" spans="2:8" ht="19.5" customHeight="1">
      <c r="B17" s="115" t="s">
        <v>5</v>
      </c>
      <c r="C17" s="116"/>
      <c r="D17" s="39">
        <v>254.05</v>
      </c>
      <c r="E17" s="7"/>
      <c r="F17" s="36"/>
      <c r="G17" s="36"/>
      <c r="H17" s="36"/>
    </row>
    <row r="18" spans="2:8" ht="19.5" customHeight="1">
      <c r="B18" s="117" t="s">
        <v>6</v>
      </c>
      <c r="C18" s="118"/>
      <c r="D18" s="18">
        <v>109835.12</v>
      </c>
      <c r="E18" s="7"/>
      <c r="F18" s="36"/>
      <c r="G18" s="36"/>
      <c r="H18" s="36"/>
    </row>
    <row r="19" spans="2:8" ht="19.5" customHeight="1">
      <c r="B19" s="100" t="s">
        <v>3</v>
      </c>
      <c r="C19" s="75"/>
      <c r="D19" s="16">
        <v>22105.64</v>
      </c>
      <c r="E19" s="6"/>
      <c r="F19" s="36"/>
      <c r="G19" s="36"/>
      <c r="H19" s="36"/>
    </row>
    <row r="20" spans="2:8" ht="19.5" customHeight="1">
      <c r="B20" s="63" t="s">
        <v>88</v>
      </c>
      <c r="C20" s="62"/>
      <c r="D20" s="16">
        <v>2193.98</v>
      </c>
      <c r="E20" s="6"/>
      <c r="F20" s="36"/>
      <c r="G20" s="36"/>
      <c r="H20" s="36"/>
    </row>
    <row r="21" spans="2:8" ht="19.5" customHeight="1">
      <c r="B21" s="72" t="s">
        <v>40</v>
      </c>
      <c r="C21" s="73"/>
      <c r="D21" s="16">
        <f>504+1340.57</f>
        <v>1844.57</v>
      </c>
      <c r="E21" s="6"/>
      <c r="F21" s="36"/>
      <c r="G21" s="36"/>
      <c r="H21" s="36"/>
    </row>
    <row r="22" spans="2:8" ht="19.5" customHeight="1">
      <c r="B22" s="85" t="s">
        <v>20</v>
      </c>
      <c r="C22" s="86"/>
      <c r="D22" s="16">
        <v>9989.3799999999992</v>
      </c>
      <c r="E22" s="6"/>
      <c r="F22" s="36"/>
      <c r="G22" s="36"/>
      <c r="H22" s="36"/>
    </row>
    <row r="23" spans="2:8" ht="19.5" customHeight="1">
      <c r="B23" s="74" t="s">
        <v>67</v>
      </c>
      <c r="C23" s="132"/>
      <c r="D23" s="16">
        <v>4920</v>
      </c>
      <c r="E23" s="6"/>
      <c r="F23" s="36"/>
      <c r="G23" s="36"/>
      <c r="H23" s="36"/>
    </row>
    <row r="24" spans="2:8" ht="19.5" customHeight="1">
      <c r="B24" s="74" t="s">
        <v>41</v>
      </c>
      <c r="C24" s="75"/>
      <c r="D24" s="16">
        <v>437.56</v>
      </c>
      <c r="E24" s="8"/>
      <c r="F24" s="36"/>
      <c r="G24" s="36"/>
      <c r="H24" s="36"/>
    </row>
    <row r="25" spans="2:8" ht="19.5" customHeight="1" thickBot="1">
      <c r="B25" s="96" t="s">
        <v>39</v>
      </c>
      <c r="C25" s="97"/>
      <c r="D25" s="19">
        <v>1065.8</v>
      </c>
      <c r="E25" s="40"/>
      <c r="F25" s="36"/>
      <c r="G25" s="36"/>
      <c r="H25" s="36"/>
    </row>
    <row r="26" spans="2:8" ht="19.5" customHeight="1" thickBot="1">
      <c r="B26" s="101" t="s">
        <v>53</v>
      </c>
      <c r="C26" s="111"/>
      <c r="D26" s="17">
        <v>215.28</v>
      </c>
      <c r="E26" s="36"/>
      <c r="F26" s="36"/>
      <c r="G26" s="36"/>
      <c r="H26" s="36"/>
    </row>
    <row r="27" spans="2:8" ht="19.5" customHeight="1" thickBot="1">
      <c r="B27" s="101" t="s">
        <v>34</v>
      </c>
      <c r="C27" s="102"/>
      <c r="D27" s="17">
        <v>1352.85</v>
      </c>
      <c r="E27" s="36"/>
      <c r="F27" s="36"/>
      <c r="G27" s="36"/>
      <c r="H27" s="36"/>
    </row>
    <row r="28" spans="2:8" ht="19.5" customHeight="1">
      <c r="B28" s="79" t="s">
        <v>27</v>
      </c>
      <c r="C28" s="80"/>
      <c r="D28" s="15">
        <f>D29+D30+D31+D32+D33+D34+D35+D36+D37+D38</f>
        <v>110447.94</v>
      </c>
      <c r="E28" s="36"/>
      <c r="F28" s="36"/>
      <c r="G28" s="36"/>
      <c r="H28" s="36"/>
    </row>
    <row r="29" spans="2:8" ht="19.5" customHeight="1">
      <c r="B29" s="83" t="s">
        <v>28</v>
      </c>
      <c r="C29" s="84"/>
      <c r="D29" s="34">
        <v>57572.45</v>
      </c>
      <c r="E29" s="36"/>
      <c r="F29" s="36"/>
      <c r="G29" s="36"/>
      <c r="H29" s="36"/>
    </row>
    <row r="30" spans="2:8" ht="19.5" customHeight="1">
      <c r="B30" s="72" t="s">
        <v>9</v>
      </c>
      <c r="C30" s="76"/>
      <c r="D30" s="34">
        <v>11615.22</v>
      </c>
      <c r="E30" s="36"/>
      <c r="F30" s="36"/>
      <c r="G30" s="36"/>
      <c r="H30" s="36"/>
    </row>
    <row r="31" spans="2:8" ht="19.5" customHeight="1">
      <c r="B31" s="72" t="s">
        <v>29</v>
      </c>
      <c r="C31" s="76"/>
      <c r="D31" s="34">
        <v>19442.82</v>
      </c>
      <c r="E31" s="36"/>
      <c r="F31" s="36"/>
      <c r="G31" s="36"/>
      <c r="H31" s="36"/>
    </row>
    <row r="32" spans="2:8" ht="19.5" customHeight="1">
      <c r="B32" s="72" t="s">
        <v>32</v>
      </c>
      <c r="C32" s="76"/>
      <c r="D32" s="34">
        <v>1916.19</v>
      </c>
      <c r="E32" s="36"/>
      <c r="F32" s="36"/>
      <c r="G32" s="36"/>
      <c r="H32" s="36"/>
    </row>
    <row r="33" spans="2:8" ht="19.5" customHeight="1">
      <c r="B33" s="72" t="s">
        <v>1</v>
      </c>
      <c r="C33" s="76"/>
      <c r="D33" s="34">
        <v>4634.07</v>
      </c>
      <c r="E33" s="36"/>
      <c r="F33" s="36"/>
      <c r="G33" s="36"/>
      <c r="H33" s="36"/>
    </row>
    <row r="34" spans="2:8" ht="19.5" customHeight="1">
      <c r="B34" s="100" t="s">
        <v>13</v>
      </c>
      <c r="C34" s="75"/>
      <c r="D34" s="34">
        <v>1500.43</v>
      </c>
      <c r="E34" s="36"/>
      <c r="F34" s="36"/>
      <c r="G34" s="36"/>
      <c r="H34" s="36"/>
    </row>
    <row r="35" spans="2:8" ht="19.5" customHeight="1">
      <c r="B35" s="100" t="s">
        <v>0</v>
      </c>
      <c r="C35" s="75"/>
      <c r="D35" s="34">
        <f>699.16+456.3</f>
        <v>1155.46</v>
      </c>
      <c r="E35" s="36"/>
      <c r="F35" s="36"/>
      <c r="G35" s="36"/>
      <c r="H35" s="36"/>
    </row>
    <row r="36" spans="2:8" ht="19.5" customHeight="1">
      <c r="B36" s="100" t="s">
        <v>37</v>
      </c>
      <c r="C36" s="75"/>
      <c r="D36" s="34">
        <v>564.33000000000004</v>
      </c>
      <c r="E36" s="36"/>
      <c r="F36" s="36"/>
      <c r="G36" s="36"/>
      <c r="H36" s="36"/>
    </row>
    <row r="37" spans="2:8" ht="19.5" customHeight="1">
      <c r="B37" s="100" t="s">
        <v>15</v>
      </c>
      <c r="C37" s="75"/>
      <c r="D37" s="34">
        <v>1035.68</v>
      </c>
      <c r="E37" s="36"/>
      <c r="F37" s="36"/>
      <c r="G37" s="36"/>
      <c r="H37" s="36"/>
    </row>
    <row r="38" spans="2:8" ht="19.5" customHeight="1" thickBot="1">
      <c r="B38" s="107" t="s">
        <v>68</v>
      </c>
      <c r="C38" s="108"/>
      <c r="D38" s="43">
        <v>11011.29</v>
      </c>
      <c r="E38" s="36"/>
      <c r="F38" s="36"/>
      <c r="G38" s="36"/>
      <c r="H38" s="36"/>
    </row>
    <row r="39" spans="2:8" ht="19.5" customHeight="1" thickBot="1">
      <c r="B39" s="141" t="s">
        <v>30</v>
      </c>
      <c r="C39" s="110"/>
      <c r="D39" s="54">
        <f>D9+D14+D15+D26+D27+D28</f>
        <v>442846.07</v>
      </c>
      <c r="E39" s="46"/>
      <c r="F39" s="36"/>
      <c r="G39" s="36"/>
      <c r="H39" s="37"/>
    </row>
    <row r="40" spans="2:8" ht="3" customHeight="1">
      <c r="B40" s="139"/>
      <c r="C40" s="139"/>
      <c r="D40" s="13"/>
      <c r="E40" s="4"/>
      <c r="F40" s="4"/>
    </row>
    <row r="41" spans="2:8">
      <c r="B41" s="140"/>
      <c r="C41" s="140"/>
      <c r="D41" s="11"/>
      <c r="F41" s="4"/>
    </row>
    <row r="42" spans="2:8">
      <c r="F42" s="4"/>
    </row>
  </sheetData>
  <mergeCells count="40">
    <mergeCell ref="B40:C40"/>
    <mergeCell ref="B41:C41"/>
    <mergeCell ref="B32:C32"/>
    <mergeCell ref="B33:C33"/>
    <mergeCell ref="B35:C35"/>
    <mergeCell ref="B36:C36"/>
    <mergeCell ref="B37:C37"/>
    <mergeCell ref="B38:C38"/>
    <mergeCell ref="B34:C34"/>
    <mergeCell ref="B39:C39"/>
    <mergeCell ref="B31:C31"/>
    <mergeCell ref="B28:C28"/>
    <mergeCell ref="B29:C29"/>
    <mergeCell ref="B26:C26"/>
    <mergeCell ref="B8:C8"/>
    <mergeCell ref="B10:C10"/>
    <mergeCell ref="B12:C12"/>
    <mergeCell ref="B11:C11"/>
    <mergeCell ref="B21:C21"/>
    <mergeCell ref="B15:C15"/>
    <mergeCell ref="B16:C16"/>
    <mergeCell ref="B17:C17"/>
    <mergeCell ref="B19:C19"/>
    <mergeCell ref="B13:C13"/>
    <mergeCell ref="B14:C14"/>
    <mergeCell ref="B23:C23"/>
    <mergeCell ref="B25:C25"/>
    <mergeCell ref="B1:F1"/>
    <mergeCell ref="B30:C30"/>
    <mergeCell ref="B2:C2"/>
    <mergeCell ref="B3:C3"/>
    <mergeCell ref="B4:C4"/>
    <mergeCell ref="B5:C5"/>
    <mergeCell ref="B6:C6"/>
    <mergeCell ref="B7:C7"/>
    <mergeCell ref="B27:C27"/>
    <mergeCell ref="B9:C9"/>
    <mergeCell ref="B18:C18"/>
    <mergeCell ref="B24:C24"/>
    <mergeCell ref="B22:C22"/>
  </mergeCells>
  <pageMargins left="0.11811023622047245" right="0.11811023622047245" top="0.15748031496062992" bottom="0.15748031496062992" header="0" footer="0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44"/>
  <sheetViews>
    <sheetView topLeftCell="A4" workbookViewId="0">
      <selection activeCell="F23" sqref="F23"/>
    </sheetView>
  </sheetViews>
  <sheetFormatPr defaultRowHeight="15"/>
  <cols>
    <col min="1" max="1" width="6.28515625" customWidth="1"/>
    <col min="3" max="3" width="61.85546875" customWidth="1"/>
    <col min="4" max="4" width="15.5703125" customWidth="1"/>
    <col min="6" max="6" width="15" customWidth="1"/>
  </cols>
  <sheetData>
    <row r="1" spans="2:7" ht="35.25" customHeight="1" thickBot="1">
      <c r="B1" s="142" t="s">
        <v>72</v>
      </c>
      <c r="C1" s="143"/>
      <c r="D1" s="144"/>
    </row>
    <row r="2" spans="2:7" ht="19.5" customHeight="1" thickBot="1">
      <c r="B2" s="147" t="s">
        <v>55</v>
      </c>
      <c r="C2" s="148"/>
      <c r="D2" s="49" t="s">
        <v>26</v>
      </c>
    </row>
    <row r="3" spans="2:7" ht="19.5" customHeight="1">
      <c r="B3" s="154" t="s">
        <v>70</v>
      </c>
      <c r="C3" s="155"/>
      <c r="D3" s="61">
        <v>75018.009999999995</v>
      </c>
    </row>
    <row r="4" spans="2:7" ht="19.5" customHeight="1">
      <c r="B4" s="149" t="s">
        <v>61</v>
      </c>
      <c r="C4" s="150"/>
      <c r="D4" s="50">
        <v>611517.19999999995</v>
      </c>
    </row>
    <row r="5" spans="2:7" ht="19.5" customHeight="1">
      <c r="B5" s="149" t="s">
        <v>31</v>
      </c>
      <c r="C5" s="150"/>
      <c r="D5" s="50">
        <v>608513.96</v>
      </c>
    </row>
    <row r="6" spans="2:7" ht="19.5" customHeight="1" thickBot="1">
      <c r="B6" s="151" t="s">
        <v>71</v>
      </c>
      <c r="C6" s="152"/>
      <c r="D6" s="51">
        <f>D3+D4-D5</f>
        <v>78021.25</v>
      </c>
      <c r="E6" s="36"/>
      <c r="F6" s="36"/>
      <c r="G6" s="36"/>
    </row>
    <row r="7" spans="2:7" ht="19.5" customHeight="1" thickBot="1">
      <c r="B7" s="153" t="s">
        <v>57</v>
      </c>
      <c r="C7" s="153"/>
      <c r="D7" s="53">
        <f>D5</f>
        <v>608513.96</v>
      </c>
      <c r="E7" s="36"/>
      <c r="F7" s="36"/>
      <c r="G7" s="36"/>
    </row>
    <row r="8" spans="2:7" ht="19.5" customHeight="1" thickBot="1">
      <c r="B8" s="145" t="s">
        <v>56</v>
      </c>
      <c r="C8" s="146"/>
      <c r="D8" s="10" t="s">
        <v>26</v>
      </c>
      <c r="E8" s="45"/>
      <c r="F8" s="36"/>
      <c r="G8" s="36"/>
    </row>
    <row r="9" spans="2:7" ht="19.5" customHeight="1">
      <c r="B9" s="103" t="s">
        <v>23</v>
      </c>
      <c r="C9" s="104"/>
      <c r="D9" s="28">
        <f>D10+D11+D12+D13</f>
        <v>190145.69</v>
      </c>
      <c r="E9" s="45"/>
      <c r="F9" s="36"/>
      <c r="G9" s="36"/>
    </row>
    <row r="10" spans="2:7" ht="19.5" customHeight="1">
      <c r="B10" s="100" t="s">
        <v>2</v>
      </c>
      <c r="C10" s="75"/>
      <c r="D10" s="16">
        <v>148850</v>
      </c>
      <c r="E10" s="36"/>
      <c r="F10" s="36"/>
      <c r="G10" s="36"/>
    </row>
    <row r="11" spans="2:7" ht="19.5" customHeight="1">
      <c r="B11" s="72" t="s">
        <v>3</v>
      </c>
      <c r="C11" s="76"/>
      <c r="D11" s="16">
        <f>178917.71-D10</f>
        <v>30067.709999999992</v>
      </c>
      <c r="E11" s="36"/>
      <c r="F11" s="36"/>
      <c r="G11" s="36"/>
    </row>
    <row r="12" spans="2:7" ht="19.5" customHeight="1">
      <c r="B12" s="72" t="s">
        <v>11</v>
      </c>
      <c r="C12" s="73"/>
      <c r="D12" s="16">
        <v>3291.1</v>
      </c>
      <c r="E12" s="36"/>
      <c r="F12" s="36"/>
      <c r="G12" s="36"/>
    </row>
    <row r="13" spans="2:7" ht="19.5" customHeight="1" thickBot="1">
      <c r="B13" s="96" t="s">
        <v>73</v>
      </c>
      <c r="C13" s="97"/>
      <c r="D13" s="16">
        <v>7936.88</v>
      </c>
      <c r="E13" s="36"/>
      <c r="F13" s="36"/>
      <c r="G13" s="36"/>
    </row>
    <row r="14" spans="2:7" ht="19.5" customHeight="1" thickBot="1">
      <c r="B14" s="77" t="s">
        <v>4</v>
      </c>
      <c r="C14" s="78"/>
      <c r="D14" s="17">
        <v>50627.94</v>
      </c>
      <c r="E14" s="36"/>
      <c r="F14" s="36"/>
      <c r="G14" s="36"/>
    </row>
    <row r="15" spans="2:7" ht="19.5" customHeight="1">
      <c r="B15" s="79" t="s">
        <v>16</v>
      </c>
      <c r="C15" s="80"/>
      <c r="D15" s="28">
        <f>D16+D17+D18+D19+D21+D22+D23+D24+D25+D26+D27+D28+D20</f>
        <v>248442.14000000004</v>
      </c>
      <c r="E15" s="36"/>
      <c r="F15" s="36"/>
      <c r="G15" s="36"/>
    </row>
    <row r="16" spans="2:7" ht="19.5" customHeight="1">
      <c r="B16" s="83" t="s">
        <v>38</v>
      </c>
      <c r="C16" s="84"/>
      <c r="D16" s="38">
        <f>25769.72-D12-3820.85-D17</f>
        <v>16812.020000000004</v>
      </c>
      <c r="E16" s="36"/>
      <c r="F16" s="37"/>
      <c r="G16" s="36"/>
    </row>
    <row r="17" spans="2:7" ht="19.5" customHeight="1">
      <c r="B17" s="115" t="s">
        <v>5</v>
      </c>
      <c r="C17" s="116"/>
      <c r="D17" s="39">
        <v>1845.75</v>
      </c>
      <c r="E17" s="36"/>
      <c r="F17" s="37"/>
      <c r="G17" s="36"/>
    </row>
    <row r="18" spans="2:7" ht="19.5" customHeight="1">
      <c r="B18" s="117" t="s">
        <v>33</v>
      </c>
      <c r="C18" s="118"/>
      <c r="D18" s="18">
        <v>145550.32</v>
      </c>
      <c r="E18" s="36"/>
      <c r="F18" s="36"/>
      <c r="G18" s="36"/>
    </row>
    <row r="19" spans="2:7" ht="19.5" customHeight="1">
      <c r="B19" s="100" t="s">
        <v>3</v>
      </c>
      <c r="C19" s="75"/>
      <c r="D19" s="16">
        <v>29293.75</v>
      </c>
      <c r="E19" s="36"/>
      <c r="F19" s="36"/>
      <c r="G19" s="36"/>
    </row>
    <row r="20" spans="2:7" ht="19.5" customHeight="1">
      <c r="B20" s="63" t="s">
        <v>88</v>
      </c>
      <c r="C20" s="62"/>
      <c r="D20" s="16">
        <v>2906.56</v>
      </c>
      <c r="E20" s="36"/>
      <c r="F20" s="36"/>
      <c r="G20" s="36"/>
    </row>
    <row r="21" spans="2:7" ht="19.5" customHeight="1">
      <c r="B21" s="72" t="s">
        <v>40</v>
      </c>
      <c r="C21" s="73"/>
      <c r="D21" s="16">
        <f>3720.85+100+1775.97</f>
        <v>5596.82</v>
      </c>
      <c r="E21" s="36"/>
      <c r="F21" s="36"/>
      <c r="G21" s="36"/>
    </row>
    <row r="22" spans="2:7" ht="19.5" customHeight="1">
      <c r="B22" s="74" t="s">
        <v>22</v>
      </c>
      <c r="C22" s="156"/>
      <c r="D22" s="16">
        <v>13233.79</v>
      </c>
      <c r="E22" s="36"/>
      <c r="F22" s="36"/>
      <c r="G22" s="36"/>
    </row>
    <row r="23" spans="2:7" ht="19.5" customHeight="1">
      <c r="B23" s="74" t="s">
        <v>41</v>
      </c>
      <c r="C23" s="75"/>
      <c r="D23" s="16">
        <v>579.66999999999996</v>
      </c>
      <c r="E23" s="36"/>
      <c r="F23" s="36"/>
      <c r="G23" s="36"/>
    </row>
    <row r="24" spans="2:7" ht="19.5" customHeight="1">
      <c r="B24" s="74" t="s">
        <v>52</v>
      </c>
      <c r="C24" s="132"/>
      <c r="D24" s="16">
        <v>1051.5</v>
      </c>
      <c r="E24" s="36"/>
      <c r="F24" s="36"/>
      <c r="G24" s="36"/>
    </row>
    <row r="25" spans="2:7" ht="31.5" customHeight="1">
      <c r="B25" s="72" t="s">
        <v>74</v>
      </c>
      <c r="C25" s="73"/>
      <c r="D25" s="16">
        <v>4000</v>
      </c>
      <c r="E25" s="36"/>
      <c r="F25" s="36"/>
      <c r="G25" s="36"/>
    </row>
    <row r="26" spans="2:7" ht="18.75" customHeight="1">
      <c r="B26" s="72" t="s">
        <v>75</v>
      </c>
      <c r="C26" s="73"/>
      <c r="D26" s="16">
        <v>12000</v>
      </c>
      <c r="E26" s="36"/>
      <c r="F26" s="36"/>
      <c r="G26" s="36"/>
    </row>
    <row r="27" spans="2:7" ht="19.5" customHeight="1">
      <c r="B27" s="74" t="s">
        <v>54</v>
      </c>
      <c r="C27" s="132"/>
      <c r="D27" s="16">
        <v>14160</v>
      </c>
      <c r="E27" s="36"/>
      <c r="F27" s="36"/>
      <c r="G27" s="36"/>
    </row>
    <row r="28" spans="2:7" ht="19.5" customHeight="1" thickBot="1">
      <c r="B28" s="81" t="s">
        <v>62</v>
      </c>
      <c r="C28" s="82"/>
      <c r="D28" s="16">
        <v>1411.96</v>
      </c>
      <c r="E28" s="36"/>
      <c r="F28" s="36"/>
      <c r="G28" s="36"/>
    </row>
    <row r="29" spans="2:7" ht="19.5" customHeight="1" thickBot="1">
      <c r="B29" s="101" t="s">
        <v>53</v>
      </c>
      <c r="C29" s="111"/>
      <c r="D29" s="21">
        <v>285.2</v>
      </c>
      <c r="E29" s="36"/>
      <c r="F29" s="36"/>
      <c r="G29" s="36"/>
    </row>
    <row r="30" spans="2:7" ht="19.5" customHeight="1" thickBot="1">
      <c r="B30" s="101" t="s">
        <v>34</v>
      </c>
      <c r="C30" s="102"/>
      <c r="D30" s="17">
        <v>1792.23</v>
      </c>
      <c r="E30" s="36"/>
      <c r="F30" s="36"/>
      <c r="G30" s="36"/>
    </row>
    <row r="31" spans="2:7" ht="19.5" customHeight="1">
      <c r="B31" s="79" t="s">
        <v>35</v>
      </c>
      <c r="C31" s="80"/>
      <c r="D31" s="15">
        <f>D32+D33+D34+D35+D36+D37+D38+D39+D40+D41</f>
        <v>145735.38</v>
      </c>
      <c r="E31" s="36"/>
      <c r="F31" s="36"/>
      <c r="G31" s="36"/>
    </row>
    <row r="32" spans="2:7" ht="19.5" customHeight="1">
      <c r="B32" s="83" t="s">
        <v>28</v>
      </c>
      <c r="C32" s="84"/>
      <c r="D32" s="34">
        <v>76271.19</v>
      </c>
      <c r="E32" s="36"/>
      <c r="F32" s="36"/>
      <c r="G32" s="36"/>
    </row>
    <row r="33" spans="2:7" ht="19.5" customHeight="1">
      <c r="B33" s="72" t="s">
        <v>9</v>
      </c>
      <c r="C33" s="76"/>
      <c r="D33" s="34">
        <v>15387.69</v>
      </c>
      <c r="E33" s="36"/>
      <c r="F33" s="36"/>
      <c r="G33" s="36"/>
    </row>
    <row r="34" spans="2:7" ht="19.5" customHeight="1">
      <c r="B34" s="72" t="s">
        <v>29</v>
      </c>
      <c r="C34" s="76"/>
      <c r="D34" s="34">
        <v>25757.59</v>
      </c>
      <c r="E34" s="36"/>
      <c r="F34" s="36"/>
      <c r="G34" s="36"/>
    </row>
    <row r="35" spans="2:7" ht="19.5" customHeight="1">
      <c r="B35" s="72" t="s">
        <v>32</v>
      </c>
      <c r="C35" s="76"/>
      <c r="D35" s="34">
        <v>2538.54</v>
      </c>
      <c r="E35" s="36"/>
      <c r="F35" s="36"/>
      <c r="G35" s="36"/>
    </row>
    <row r="36" spans="2:7" ht="19.5" customHeight="1">
      <c r="B36" s="72" t="s">
        <v>1</v>
      </c>
      <c r="C36" s="76"/>
      <c r="D36" s="34">
        <v>6139.15</v>
      </c>
      <c r="E36" s="36"/>
      <c r="F36" s="36"/>
      <c r="G36" s="36"/>
    </row>
    <row r="37" spans="2:7" ht="19.5" customHeight="1">
      <c r="B37" s="100" t="s">
        <v>13</v>
      </c>
      <c r="C37" s="75"/>
      <c r="D37" s="34">
        <v>1987.75</v>
      </c>
      <c r="E37" s="36"/>
      <c r="F37" s="36"/>
      <c r="G37" s="36"/>
    </row>
    <row r="38" spans="2:7" ht="19.5" customHeight="1">
      <c r="B38" s="100" t="s">
        <v>0</v>
      </c>
      <c r="C38" s="75"/>
      <c r="D38" s="34">
        <f>341.68+604.5</f>
        <v>946.18000000000006</v>
      </c>
      <c r="E38" s="36"/>
      <c r="F38" s="36"/>
      <c r="G38" s="36"/>
    </row>
    <row r="39" spans="2:7" ht="19.5" customHeight="1">
      <c r="B39" s="100" t="s">
        <v>37</v>
      </c>
      <c r="C39" s="75"/>
      <c r="D39" s="34">
        <v>747.62</v>
      </c>
      <c r="E39" s="36"/>
      <c r="F39" s="36"/>
      <c r="G39" s="36"/>
    </row>
    <row r="40" spans="2:7" ht="19.5" customHeight="1">
      <c r="B40" s="100" t="s">
        <v>15</v>
      </c>
      <c r="C40" s="75"/>
      <c r="D40" s="34">
        <v>1372.06</v>
      </c>
      <c r="E40" s="36"/>
      <c r="F40" s="36"/>
      <c r="G40" s="36"/>
    </row>
    <row r="41" spans="2:7" ht="19.5" customHeight="1" thickBot="1">
      <c r="B41" s="107" t="s">
        <v>68</v>
      </c>
      <c r="C41" s="108"/>
      <c r="D41" s="43">
        <v>14587.61</v>
      </c>
      <c r="E41" s="36"/>
      <c r="F41" s="36"/>
      <c r="G41" s="36"/>
    </row>
    <row r="42" spans="2:7" ht="19.5" customHeight="1" thickBot="1">
      <c r="B42" s="141" t="s">
        <v>30</v>
      </c>
      <c r="C42" s="110"/>
      <c r="D42" s="55">
        <f>D9+D14+D15+D29+D30+D31</f>
        <v>637028.58000000007</v>
      </c>
      <c r="E42" s="36"/>
      <c r="F42" s="37"/>
      <c r="G42" s="36"/>
    </row>
    <row r="44" spans="2:7">
      <c r="D44" s="2"/>
    </row>
  </sheetData>
  <mergeCells count="41">
    <mergeCell ref="B42:C42"/>
    <mergeCell ref="B29:C29"/>
    <mergeCell ref="B30:C30"/>
    <mergeCell ref="B31:C31"/>
    <mergeCell ref="B32:C32"/>
    <mergeCell ref="B33:C33"/>
    <mergeCell ref="B34:C34"/>
    <mergeCell ref="B40:C40"/>
    <mergeCell ref="B41:C41"/>
    <mergeCell ref="B35:C35"/>
    <mergeCell ref="B36:C36"/>
    <mergeCell ref="B37:C37"/>
    <mergeCell ref="B38:C38"/>
    <mergeCell ref="B39:C39"/>
    <mergeCell ref="B21:C21"/>
    <mergeCell ref="B22:C22"/>
    <mergeCell ref="B23:C23"/>
    <mergeCell ref="B28:C28"/>
    <mergeCell ref="B15:C15"/>
    <mergeCell ref="B16:C16"/>
    <mergeCell ref="B17:C17"/>
    <mergeCell ref="B18:C18"/>
    <mergeCell ref="B19:C19"/>
    <mergeCell ref="B24:C24"/>
    <mergeCell ref="B27:C27"/>
    <mergeCell ref="B25:C25"/>
    <mergeCell ref="B26:C26"/>
    <mergeCell ref="B14:C14"/>
    <mergeCell ref="B10:C10"/>
    <mergeCell ref="B12:C12"/>
    <mergeCell ref="B1:D1"/>
    <mergeCell ref="B8:C8"/>
    <mergeCell ref="B9:C9"/>
    <mergeCell ref="B11:C11"/>
    <mergeCell ref="B13:C13"/>
    <mergeCell ref="B2:C2"/>
    <mergeCell ref="B4:C4"/>
    <mergeCell ref="B5:C5"/>
    <mergeCell ref="B6:C6"/>
    <mergeCell ref="B7:C7"/>
    <mergeCell ref="B3:C3"/>
  </mergeCells>
  <pageMargins left="0" right="0" top="0.19685039370078741" bottom="0.19685039370078741" header="0" footer="0"/>
  <pageSetup paperSize="9" scale="9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47"/>
  <sheetViews>
    <sheetView topLeftCell="A22" workbookViewId="0">
      <selection activeCell="E10" sqref="E10"/>
    </sheetView>
  </sheetViews>
  <sheetFormatPr defaultRowHeight="15"/>
  <cols>
    <col min="1" max="1" width="5.42578125" customWidth="1"/>
    <col min="3" max="3" width="71.42578125" customWidth="1"/>
    <col min="4" max="4" width="18.42578125" customWidth="1"/>
    <col min="5" max="5" width="22" customWidth="1"/>
  </cols>
  <sheetData>
    <row r="1" spans="2:4" ht="15.75" thickBot="1"/>
    <row r="2" spans="2:4" ht="38.25" customHeight="1" thickBot="1">
      <c r="B2" s="112" t="s">
        <v>111</v>
      </c>
      <c r="C2" s="158"/>
      <c r="D2" s="114"/>
    </row>
    <row r="3" spans="2:4" ht="19.5" customHeight="1" thickBot="1">
      <c r="B3" s="125" t="s">
        <v>66</v>
      </c>
      <c r="C3" s="125"/>
      <c r="D3" s="59" t="s">
        <v>26</v>
      </c>
    </row>
    <row r="4" spans="2:4" ht="19.5" customHeight="1">
      <c r="B4" s="166" t="s">
        <v>83</v>
      </c>
      <c r="C4" s="167"/>
      <c r="D4" s="60">
        <v>522801.98</v>
      </c>
    </row>
    <row r="5" spans="2:4" ht="19.5" customHeight="1">
      <c r="B5" s="127" t="s">
        <v>61</v>
      </c>
      <c r="C5" s="127"/>
      <c r="D5" s="23">
        <f>3518996.87-490.59</f>
        <v>3518506.2800000003</v>
      </c>
    </row>
    <row r="6" spans="2:4" ht="19.5" customHeight="1">
      <c r="B6" s="127" t="s">
        <v>31</v>
      </c>
      <c r="C6" s="127"/>
      <c r="D6" s="23">
        <v>3392605.14</v>
      </c>
    </row>
    <row r="7" spans="2:4" ht="19.5" customHeight="1" thickBot="1">
      <c r="B7" s="129" t="s">
        <v>65</v>
      </c>
      <c r="C7" s="129"/>
      <c r="D7" s="30">
        <f>D4+D5-D6</f>
        <v>648703.12000000011</v>
      </c>
    </row>
    <row r="8" spans="2:4" ht="19.5" customHeight="1" thickBot="1">
      <c r="B8" s="170" t="s">
        <v>100</v>
      </c>
      <c r="C8" s="171"/>
      <c r="D8" s="64">
        <f>D6</f>
        <v>3392605.14</v>
      </c>
    </row>
    <row r="9" spans="2:4" ht="19.5" customHeight="1" thickBot="1">
      <c r="B9" s="121" t="s">
        <v>56</v>
      </c>
      <c r="C9" s="122"/>
      <c r="D9" s="32" t="s">
        <v>26</v>
      </c>
    </row>
    <row r="10" spans="2:4" ht="19.5" customHeight="1">
      <c r="B10" s="103" t="s">
        <v>21</v>
      </c>
      <c r="C10" s="104"/>
      <c r="D10" s="28">
        <f>D11+D12+D14+D13</f>
        <v>553537.81999999995</v>
      </c>
    </row>
    <row r="11" spans="2:4" ht="19.5" customHeight="1">
      <c r="B11" s="100" t="s">
        <v>2</v>
      </c>
      <c r="C11" s="75"/>
      <c r="D11" s="16">
        <v>456910</v>
      </c>
    </row>
    <row r="12" spans="2:4" ht="19.5" customHeight="1">
      <c r="B12" s="72" t="s">
        <v>89</v>
      </c>
      <c r="C12" s="76"/>
      <c r="D12" s="16">
        <f>549205.82-D11</f>
        <v>92295.819999999949</v>
      </c>
    </row>
    <row r="13" spans="2:4" ht="19.5" customHeight="1">
      <c r="B13" s="72" t="s">
        <v>51</v>
      </c>
      <c r="C13" s="157"/>
      <c r="D13" s="16">
        <v>2600</v>
      </c>
    </row>
    <row r="14" spans="2:4" ht="19.5" customHeight="1" thickBot="1">
      <c r="B14" s="96" t="s">
        <v>90</v>
      </c>
      <c r="C14" s="97"/>
      <c r="D14" s="19">
        <v>1732</v>
      </c>
    </row>
    <row r="15" spans="2:4" ht="19.5" customHeight="1" thickBot="1">
      <c r="B15" s="77" t="s">
        <v>4</v>
      </c>
      <c r="C15" s="78"/>
      <c r="D15" s="20">
        <v>123135.54</v>
      </c>
    </row>
    <row r="16" spans="2:4" ht="19.5" customHeight="1">
      <c r="B16" s="79" t="s">
        <v>16</v>
      </c>
      <c r="C16" s="160"/>
      <c r="D16" s="15">
        <f>D17+D18+D19+D20+D21+D22+D23+D24+D25+D26+D27+D28+D29</f>
        <v>1327531.8600000003</v>
      </c>
    </row>
    <row r="17" spans="2:4" ht="19.5" customHeight="1">
      <c r="B17" s="83" t="s">
        <v>8</v>
      </c>
      <c r="C17" s="161"/>
      <c r="D17" s="41">
        <f>66145.4-D18-D14-13001.8</f>
        <v>40340.439999999988</v>
      </c>
    </row>
    <row r="18" spans="2:4" ht="19.5" customHeight="1">
      <c r="B18" s="115" t="s">
        <v>5</v>
      </c>
      <c r="C18" s="162"/>
      <c r="D18" s="42">
        <v>11071.16</v>
      </c>
    </row>
    <row r="19" spans="2:4" ht="19.5" customHeight="1">
      <c r="B19" s="117" t="s">
        <v>91</v>
      </c>
      <c r="C19" s="163"/>
      <c r="D19" s="33">
        <v>940215.06</v>
      </c>
    </row>
    <row r="20" spans="2:4" ht="19.5" customHeight="1">
      <c r="B20" s="100" t="s">
        <v>89</v>
      </c>
      <c r="C20" s="164"/>
      <c r="D20" s="34">
        <v>189923.44</v>
      </c>
    </row>
    <row r="21" spans="2:4" ht="19.5" customHeight="1">
      <c r="B21" s="72" t="s">
        <v>40</v>
      </c>
      <c r="C21" s="159"/>
      <c r="D21" s="34">
        <f>13001.8+20867.11</f>
        <v>33868.910000000003</v>
      </c>
    </row>
    <row r="22" spans="2:4" ht="19.5" customHeight="1">
      <c r="B22" s="85" t="s">
        <v>22</v>
      </c>
      <c r="C22" s="165"/>
      <c r="D22" s="34">
        <f>10755.34+45886</f>
        <v>56641.34</v>
      </c>
    </row>
    <row r="23" spans="2:4" ht="19.5" customHeight="1">
      <c r="B23" s="72" t="s">
        <v>94</v>
      </c>
      <c r="C23" s="73"/>
      <c r="D23" s="34">
        <v>25175.3</v>
      </c>
    </row>
    <row r="24" spans="2:4" ht="19.5" customHeight="1">
      <c r="B24" s="74" t="s">
        <v>41</v>
      </c>
      <c r="C24" s="164"/>
      <c r="D24" s="34">
        <v>2336.5100000000002</v>
      </c>
    </row>
    <row r="25" spans="2:4" ht="19.5" customHeight="1">
      <c r="B25" s="72" t="s">
        <v>92</v>
      </c>
      <c r="C25" s="159"/>
      <c r="D25" s="34">
        <f>1050+1624.2+1558.41</f>
        <v>4232.6099999999997</v>
      </c>
    </row>
    <row r="26" spans="2:4" ht="19.5" customHeight="1">
      <c r="B26" s="85" t="s">
        <v>87</v>
      </c>
      <c r="C26" s="157"/>
      <c r="D26" s="34">
        <v>556.30999999999995</v>
      </c>
    </row>
    <row r="27" spans="2:4" ht="19.5" customHeight="1">
      <c r="B27" s="72" t="s">
        <v>93</v>
      </c>
      <c r="C27" s="157"/>
      <c r="D27" s="34">
        <v>3000</v>
      </c>
    </row>
    <row r="28" spans="2:4" ht="19.5" customHeight="1">
      <c r="B28" s="72" t="s">
        <v>86</v>
      </c>
      <c r="C28" s="157"/>
      <c r="D28" s="34">
        <v>800</v>
      </c>
    </row>
    <row r="29" spans="2:4" ht="19.5" customHeight="1" thickBot="1">
      <c r="B29" s="85" t="s">
        <v>88</v>
      </c>
      <c r="C29" s="138"/>
      <c r="D29" s="34">
        <v>19370.78</v>
      </c>
    </row>
    <row r="30" spans="2:4" ht="19.5" customHeight="1" thickBot="1">
      <c r="B30" s="101" t="s">
        <v>53</v>
      </c>
      <c r="C30" s="111"/>
      <c r="D30" s="17">
        <v>5118.0600000000004</v>
      </c>
    </row>
    <row r="31" spans="2:4" ht="19.5" customHeight="1">
      <c r="B31" s="79" t="s">
        <v>42</v>
      </c>
      <c r="C31" s="80"/>
      <c r="D31" s="15">
        <f>D32+D33+D34</f>
        <v>573982.12</v>
      </c>
    </row>
    <row r="32" spans="2:4" ht="19.5" customHeight="1">
      <c r="B32" s="168" t="s">
        <v>59</v>
      </c>
      <c r="C32" s="169"/>
      <c r="D32" s="34">
        <v>555903.22</v>
      </c>
    </row>
    <row r="33" spans="2:4" ht="19.5" customHeight="1">
      <c r="B33" s="72" t="s">
        <v>63</v>
      </c>
      <c r="C33" s="73"/>
      <c r="D33" s="34">
        <v>16500</v>
      </c>
    </row>
    <row r="34" spans="2:4" ht="19.5" customHeight="1" thickBot="1">
      <c r="B34" s="72" t="s">
        <v>19</v>
      </c>
      <c r="C34" s="73"/>
      <c r="D34" s="34">
        <v>1578.9</v>
      </c>
    </row>
    <row r="35" spans="2:4" ht="19.5" customHeight="1">
      <c r="B35" s="79" t="s">
        <v>69</v>
      </c>
      <c r="C35" s="80"/>
      <c r="D35" s="15">
        <f>D36+D37</f>
        <v>35160</v>
      </c>
    </row>
    <row r="36" spans="2:4" ht="19.5" customHeight="1">
      <c r="B36" s="72" t="s">
        <v>95</v>
      </c>
      <c r="C36" s="157"/>
      <c r="D36" s="34">
        <v>14160</v>
      </c>
    </row>
    <row r="37" spans="2:4" ht="19.5" customHeight="1" thickBot="1">
      <c r="B37" s="72" t="s">
        <v>112</v>
      </c>
      <c r="C37" s="157"/>
      <c r="D37" s="34">
        <v>21000</v>
      </c>
    </row>
    <row r="38" spans="2:4" ht="19.5" customHeight="1">
      <c r="B38" s="79" t="s">
        <v>27</v>
      </c>
      <c r="C38" s="80"/>
      <c r="D38" s="15">
        <f>D39+D40+D41+D42+D43+D44+D45+D46</f>
        <v>1137275.79</v>
      </c>
    </row>
    <row r="39" spans="2:4" ht="19.5" customHeight="1">
      <c r="B39" s="83" t="s">
        <v>113</v>
      </c>
      <c r="C39" s="84"/>
      <c r="D39" s="34">
        <v>627839.47</v>
      </c>
    </row>
    <row r="40" spans="2:4" ht="19.5" customHeight="1">
      <c r="B40" s="72" t="s">
        <v>89</v>
      </c>
      <c r="C40" s="76"/>
      <c r="D40" s="34">
        <v>126682.36</v>
      </c>
    </row>
    <row r="41" spans="2:4" ht="19.5" customHeight="1">
      <c r="B41" s="72" t="s">
        <v>96</v>
      </c>
      <c r="C41" s="76"/>
      <c r="D41" s="34">
        <v>178019.48</v>
      </c>
    </row>
    <row r="42" spans="2:4" ht="19.5" customHeight="1">
      <c r="B42" s="72" t="s">
        <v>97</v>
      </c>
      <c r="C42" s="76"/>
      <c r="D42" s="34">
        <v>29879.17</v>
      </c>
    </row>
    <row r="43" spans="2:4" ht="19.5" customHeight="1">
      <c r="B43" s="72" t="s">
        <v>1</v>
      </c>
      <c r="C43" s="76"/>
      <c r="D43" s="34">
        <f>14500+49474.58</f>
        <v>63974.58</v>
      </c>
    </row>
    <row r="44" spans="2:4" ht="19.5" customHeight="1">
      <c r="B44" s="100" t="s">
        <v>98</v>
      </c>
      <c r="C44" s="75"/>
      <c r="D44" s="34">
        <v>11640.23</v>
      </c>
    </row>
    <row r="45" spans="2:4" ht="19.5" customHeight="1">
      <c r="B45" s="100" t="s">
        <v>0</v>
      </c>
      <c r="C45" s="75"/>
      <c r="D45" s="34">
        <f>3919.26+7127.68</f>
        <v>11046.94</v>
      </c>
    </row>
    <row r="46" spans="2:4" ht="19.5" customHeight="1" thickBot="1">
      <c r="B46" s="107" t="s">
        <v>99</v>
      </c>
      <c r="C46" s="108"/>
      <c r="D46" s="43">
        <v>88193.56</v>
      </c>
    </row>
    <row r="47" spans="2:4" ht="19.5" customHeight="1" thickBot="1">
      <c r="B47" s="141" t="s">
        <v>101</v>
      </c>
      <c r="C47" s="110"/>
      <c r="D47" s="57">
        <f>D10+D15+D16+D30+D31+D38+D35</f>
        <v>3755741.1900000004</v>
      </c>
    </row>
  </sheetData>
  <mergeCells count="46">
    <mergeCell ref="B46:C46"/>
    <mergeCell ref="B47:C47"/>
    <mergeCell ref="B4:C4"/>
    <mergeCell ref="B40:C40"/>
    <mergeCell ref="B41:C41"/>
    <mergeCell ref="B42:C42"/>
    <mergeCell ref="B43:C43"/>
    <mergeCell ref="B44:C44"/>
    <mergeCell ref="B45:C45"/>
    <mergeCell ref="B38:C38"/>
    <mergeCell ref="B39:C39"/>
    <mergeCell ref="B31:C31"/>
    <mergeCell ref="B32:C32"/>
    <mergeCell ref="B34:C34"/>
    <mergeCell ref="B35:C35"/>
    <mergeCell ref="B36:C36"/>
    <mergeCell ref="B37:C37"/>
    <mergeCell ref="B30:C30"/>
    <mergeCell ref="B22:C22"/>
    <mergeCell ref="B23:C23"/>
    <mergeCell ref="B24:C24"/>
    <mergeCell ref="B25:C25"/>
    <mergeCell ref="B27:C27"/>
    <mergeCell ref="B28:C28"/>
    <mergeCell ref="B29:C29"/>
    <mergeCell ref="B33:C33"/>
    <mergeCell ref="B16:C16"/>
    <mergeCell ref="B17:C17"/>
    <mergeCell ref="B18:C18"/>
    <mergeCell ref="B19:C19"/>
    <mergeCell ref="B20:C20"/>
    <mergeCell ref="B8:C8"/>
    <mergeCell ref="B13:C13"/>
    <mergeCell ref="B26:C26"/>
    <mergeCell ref="B2:D2"/>
    <mergeCell ref="B3:C3"/>
    <mergeCell ref="B5:C5"/>
    <mergeCell ref="B6:C6"/>
    <mergeCell ref="B7:C7"/>
    <mergeCell ref="B21:C21"/>
    <mergeCell ref="B9:C9"/>
    <mergeCell ref="B10:C10"/>
    <mergeCell ref="B11:C11"/>
    <mergeCell ref="B12:C12"/>
    <mergeCell ref="B14:C14"/>
    <mergeCell ref="B15:C15"/>
  </mergeCells>
  <pageMargins left="0.70866141732283472" right="0.70866141732283472" top="0.74803149606299213" bottom="0.74803149606299213" header="0.31496062992125984" footer="0.31496062992125984"/>
  <pageSetup paperSize="9" scale="8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48"/>
  <sheetViews>
    <sheetView tabSelected="1" topLeftCell="A13" workbookViewId="0">
      <selection activeCell="E24" sqref="E24"/>
    </sheetView>
  </sheetViews>
  <sheetFormatPr defaultRowHeight="15"/>
  <cols>
    <col min="1" max="1" width="4.7109375" customWidth="1"/>
    <col min="3" max="3" width="72.85546875" customWidth="1"/>
    <col min="4" max="4" width="16.140625" customWidth="1"/>
    <col min="5" max="5" width="14.140625" customWidth="1"/>
  </cols>
  <sheetData>
    <row r="1" spans="2:4" ht="15.75" thickBot="1"/>
    <row r="2" spans="2:4" ht="36.75" customHeight="1" thickBot="1">
      <c r="B2" s="112" t="s">
        <v>103</v>
      </c>
      <c r="C2" s="158"/>
      <c r="D2" s="114"/>
    </row>
    <row r="3" spans="2:4" ht="19.5" customHeight="1" thickBot="1">
      <c r="B3" s="125" t="s">
        <v>66</v>
      </c>
      <c r="C3" s="125"/>
      <c r="D3" s="59" t="s">
        <v>26</v>
      </c>
    </row>
    <row r="4" spans="2:4" ht="19.5" customHeight="1">
      <c r="B4" s="166" t="s">
        <v>104</v>
      </c>
      <c r="C4" s="167"/>
      <c r="D4" s="60">
        <f>268308.06+99845.04</f>
        <v>368153.1</v>
      </c>
    </row>
    <row r="5" spans="2:4" ht="19.5" customHeight="1">
      <c r="B5" s="127" t="s">
        <v>61</v>
      </c>
      <c r="C5" s="127"/>
      <c r="D5" s="23">
        <v>1283186.76</v>
      </c>
    </row>
    <row r="6" spans="2:4" ht="19.5" customHeight="1">
      <c r="B6" s="127" t="s">
        <v>31</v>
      </c>
      <c r="C6" s="127"/>
      <c r="D6" s="23">
        <f>1201523.29+210183.77</f>
        <v>1411707.06</v>
      </c>
    </row>
    <row r="7" spans="2:4" ht="19.5" customHeight="1" thickBot="1">
      <c r="B7" s="129" t="s">
        <v>65</v>
      </c>
      <c r="C7" s="129"/>
      <c r="D7" s="30">
        <f>D4+D5-D6</f>
        <v>239632.79999999981</v>
      </c>
    </row>
    <row r="8" spans="2:4" ht="19.5" customHeight="1" thickBot="1">
      <c r="B8" s="170" t="s">
        <v>100</v>
      </c>
      <c r="C8" s="171"/>
      <c r="D8" s="64">
        <f>D6</f>
        <v>1411707.06</v>
      </c>
    </row>
    <row r="9" spans="2:4" ht="19.5" customHeight="1" thickBot="1">
      <c r="B9" s="121" t="s">
        <v>56</v>
      </c>
      <c r="C9" s="122"/>
      <c r="D9" s="32" t="s">
        <v>26</v>
      </c>
    </row>
    <row r="10" spans="2:4" ht="19.5" customHeight="1">
      <c r="B10" s="103" t="s">
        <v>21</v>
      </c>
      <c r="C10" s="104"/>
      <c r="D10" s="28">
        <f>D11+D12+D14+D13</f>
        <v>180715.22</v>
      </c>
    </row>
    <row r="11" spans="2:4" ht="19.5" customHeight="1">
      <c r="B11" s="100" t="s">
        <v>2</v>
      </c>
      <c r="C11" s="75"/>
      <c r="D11" s="16">
        <v>142512</v>
      </c>
    </row>
    <row r="12" spans="2:4" ht="19.5" customHeight="1">
      <c r="B12" s="72" t="s">
        <v>89</v>
      </c>
      <c r="C12" s="76"/>
      <c r="D12" s="16">
        <f>171299.42-D11</f>
        <v>28787.420000000013</v>
      </c>
    </row>
    <row r="13" spans="2:4" ht="19.5" customHeight="1">
      <c r="B13" s="72" t="s">
        <v>51</v>
      </c>
      <c r="C13" s="157"/>
      <c r="D13" s="16">
        <v>6500</v>
      </c>
    </row>
    <row r="14" spans="2:4" ht="19.5" customHeight="1" thickBot="1">
      <c r="B14" s="96" t="s">
        <v>90</v>
      </c>
      <c r="C14" s="97"/>
      <c r="D14" s="19">
        <v>2915.8</v>
      </c>
    </row>
    <row r="15" spans="2:4" ht="19.5" customHeight="1" thickBot="1">
      <c r="B15" s="77" t="s">
        <v>4</v>
      </c>
      <c r="C15" s="78"/>
      <c r="D15" s="20">
        <v>56909.8</v>
      </c>
    </row>
    <row r="16" spans="2:4" ht="19.5" customHeight="1">
      <c r="B16" s="79" t="s">
        <v>16</v>
      </c>
      <c r="C16" s="160"/>
      <c r="D16" s="15">
        <f>D17+D18+D19+D20+D21+D22+D24+D25+D26+D27+D28+D29+D30</f>
        <v>503819.58999999991</v>
      </c>
    </row>
    <row r="17" spans="2:4" ht="19.5" customHeight="1">
      <c r="B17" s="83" t="s">
        <v>102</v>
      </c>
      <c r="C17" s="161"/>
      <c r="D17" s="41">
        <f>75234.47-D14-D18-D24-3590</f>
        <v>32760.67</v>
      </c>
    </row>
    <row r="18" spans="2:4" ht="19.5" customHeight="1">
      <c r="B18" s="115" t="s">
        <v>5</v>
      </c>
      <c r="C18" s="162"/>
      <c r="D18" s="42">
        <v>18768</v>
      </c>
    </row>
    <row r="19" spans="2:4" ht="19.5" customHeight="1">
      <c r="B19" s="117" t="s">
        <v>91</v>
      </c>
      <c r="C19" s="163"/>
      <c r="D19" s="33">
        <v>327351.94</v>
      </c>
    </row>
    <row r="20" spans="2:4" ht="19.5" customHeight="1">
      <c r="B20" s="100" t="s">
        <v>89</v>
      </c>
      <c r="C20" s="164"/>
      <c r="D20" s="34">
        <v>66125.09</v>
      </c>
    </row>
    <row r="21" spans="2:4" ht="19.5" customHeight="1">
      <c r="B21" s="72" t="s">
        <v>40</v>
      </c>
      <c r="C21" s="159"/>
      <c r="D21" s="34">
        <f>20790-17200+7265.24</f>
        <v>10855.24</v>
      </c>
    </row>
    <row r="22" spans="2:4" ht="19.5" customHeight="1">
      <c r="B22" s="85" t="s">
        <v>22</v>
      </c>
      <c r="C22" s="165"/>
      <c r="D22" s="34">
        <f>3744.66+15976</f>
        <v>19720.66</v>
      </c>
    </row>
    <row r="23" spans="2:4" ht="19.5" customHeight="1">
      <c r="B23" s="85" t="s">
        <v>115</v>
      </c>
      <c r="C23" s="138"/>
      <c r="D23" s="34"/>
    </row>
    <row r="24" spans="2:4" ht="19.5" customHeight="1">
      <c r="B24" s="85" t="s">
        <v>105</v>
      </c>
      <c r="C24" s="172"/>
      <c r="D24" s="34">
        <v>17200</v>
      </c>
    </row>
    <row r="25" spans="2:4" ht="19.5" customHeight="1">
      <c r="B25" s="85" t="s">
        <v>106</v>
      </c>
      <c r="C25" s="172"/>
      <c r="D25" s="34">
        <v>1187</v>
      </c>
    </row>
    <row r="26" spans="2:4" ht="19.5" customHeight="1">
      <c r="B26" s="85" t="s">
        <v>87</v>
      </c>
      <c r="C26" s="157"/>
      <c r="D26" s="34">
        <v>193.69</v>
      </c>
    </row>
    <row r="27" spans="2:4" ht="19.5" customHeight="1">
      <c r="B27" s="74" t="s">
        <v>41</v>
      </c>
      <c r="C27" s="164"/>
      <c r="D27" s="34">
        <v>813.49</v>
      </c>
    </row>
    <row r="28" spans="2:4" ht="19.5" customHeight="1">
      <c r="B28" s="72" t="s">
        <v>92</v>
      </c>
      <c r="C28" s="159"/>
      <c r="D28" s="34">
        <f>722+1300+542.59</f>
        <v>2564.59</v>
      </c>
    </row>
    <row r="29" spans="2:4" ht="19.5" customHeight="1">
      <c r="B29" s="72" t="s">
        <v>107</v>
      </c>
      <c r="C29" s="157"/>
      <c r="D29" s="34">
        <v>800</v>
      </c>
    </row>
    <row r="30" spans="2:4" ht="19.5" customHeight="1" thickBot="1">
      <c r="B30" s="85" t="s">
        <v>108</v>
      </c>
      <c r="C30" s="138"/>
      <c r="D30" s="34">
        <v>5479.22</v>
      </c>
    </row>
    <row r="31" spans="2:4" ht="19.5" customHeight="1" thickBot="1">
      <c r="B31" s="101" t="s">
        <v>53</v>
      </c>
      <c r="C31" s="111"/>
      <c r="D31" s="17">
        <v>1781.94</v>
      </c>
    </row>
    <row r="32" spans="2:4" ht="19.5" customHeight="1">
      <c r="B32" s="79" t="s">
        <v>42</v>
      </c>
      <c r="C32" s="80"/>
      <c r="D32" s="15">
        <f>D33+D34+D35</f>
        <v>203142.39999999999</v>
      </c>
    </row>
    <row r="33" spans="2:4" ht="19.5" customHeight="1">
      <c r="B33" s="168" t="s">
        <v>59</v>
      </c>
      <c r="C33" s="169"/>
      <c r="D33" s="34">
        <v>197042.4</v>
      </c>
    </row>
    <row r="34" spans="2:4" ht="19.5" customHeight="1">
      <c r="B34" s="72" t="s">
        <v>63</v>
      </c>
      <c r="C34" s="73"/>
      <c r="D34" s="34">
        <v>5500</v>
      </c>
    </row>
    <row r="35" spans="2:4" ht="19.5" customHeight="1" thickBot="1">
      <c r="B35" s="72" t="s">
        <v>19</v>
      </c>
      <c r="C35" s="73"/>
      <c r="D35" s="34">
        <v>600</v>
      </c>
    </row>
    <row r="36" spans="2:4" ht="19.5" customHeight="1">
      <c r="B36" s="79" t="s">
        <v>69</v>
      </c>
      <c r="C36" s="80"/>
      <c r="D36" s="15">
        <f>D37+D38</f>
        <v>15880</v>
      </c>
    </row>
    <row r="37" spans="2:4" ht="19.5" customHeight="1">
      <c r="B37" s="72" t="s">
        <v>109</v>
      </c>
      <c r="C37" s="157"/>
      <c r="D37" s="34">
        <v>11160</v>
      </c>
    </row>
    <row r="38" spans="2:4" ht="19.5" customHeight="1" thickBot="1">
      <c r="B38" s="72" t="s">
        <v>110</v>
      </c>
      <c r="C38" s="157"/>
      <c r="D38" s="34">
        <f>3540+1180</f>
        <v>4720</v>
      </c>
    </row>
    <row r="39" spans="2:4" ht="19.5" customHeight="1">
      <c r="B39" s="79" t="s">
        <v>27</v>
      </c>
      <c r="C39" s="80"/>
      <c r="D39" s="15">
        <f>D40+D41+D42+D43+D44+D45+D46+D47</f>
        <v>391415.91</v>
      </c>
    </row>
    <row r="40" spans="2:4" ht="19.5" customHeight="1">
      <c r="B40" s="83" t="s">
        <v>114</v>
      </c>
      <c r="C40" s="84"/>
      <c r="D40" s="34">
        <v>218593.04</v>
      </c>
    </row>
    <row r="41" spans="2:4" ht="19.5" customHeight="1">
      <c r="B41" s="72" t="s">
        <v>89</v>
      </c>
      <c r="C41" s="76"/>
      <c r="D41" s="34">
        <v>44106.63</v>
      </c>
    </row>
    <row r="42" spans="2:4" ht="19.5" customHeight="1">
      <c r="B42" s="72" t="s">
        <v>96</v>
      </c>
      <c r="C42" s="76"/>
      <c r="D42" s="34">
        <v>61980.52</v>
      </c>
    </row>
    <row r="43" spans="2:4" ht="19.5" customHeight="1">
      <c r="B43" s="72" t="s">
        <v>97</v>
      </c>
      <c r="C43" s="76"/>
      <c r="D43" s="34">
        <v>10402.94</v>
      </c>
    </row>
    <row r="44" spans="2:4" ht="19.5" customHeight="1">
      <c r="B44" s="72" t="s">
        <v>1</v>
      </c>
      <c r="C44" s="76"/>
      <c r="D44" s="34">
        <v>17225.419999999998</v>
      </c>
    </row>
    <row r="45" spans="2:4" ht="19.5" customHeight="1">
      <c r="B45" s="100" t="s">
        <v>98</v>
      </c>
      <c r="C45" s="75"/>
      <c r="D45" s="34">
        <v>4052.74</v>
      </c>
    </row>
    <row r="46" spans="2:4" ht="19.5" customHeight="1">
      <c r="B46" s="100" t="s">
        <v>0</v>
      </c>
      <c r="C46" s="75"/>
      <c r="D46" s="34">
        <f>1866.9+2481.62</f>
        <v>4348.5200000000004</v>
      </c>
    </row>
    <row r="47" spans="2:4" ht="19.5" customHeight="1" thickBot="1">
      <c r="B47" s="107" t="s">
        <v>99</v>
      </c>
      <c r="C47" s="108"/>
      <c r="D47" s="43">
        <v>30706.1</v>
      </c>
    </row>
    <row r="48" spans="2:4" ht="19.5" customHeight="1" thickBot="1">
      <c r="B48" s="141" t="s">
        <v>101</v>
      </c>
      <c r="C48" s="110"/>
      <c r="D48" s="57">
        <f>D10+D15+D16+D31+D32+D39+D36</f>
        <v>1353664.8599999999</v>
      </c>
    </row>
  </sheetData>
  <mergeCells count="47">
    <mergeCell ref="B47:C47"/>
    <mergeCell ref="B48:C48"/>
    <mergeCell ref="B4:C4"/>
    <mergeCell ref="B13:C13"/>
    <mergeCell ref="B41:C41"/>
    <mergeCell ref="B42:C42"/>
    <mergeCell ref="B43:C43"/>
    <mergeCell ref="B44:C44"/>
    <mergeCell ref="B45:C45"/>
    <mergeCell ref="B46:C46"/>
    <mergeCell ref="B39:C39"/>
    <mergeCell ref="B40:C40"/>
    <mergeCell ref="B32:C32"/>
    <mergeCell ref="B33:C33"/>
    <mergeCell ref="B35:C35"/>
    <mergeCell ref="B36:C36"/>
    <mergeCell ref="B37:C37"/>
    <mergeCell ref="B38:C38"/>
    <mergeCell ref="B30:C30"/>
    <mergeCell ref="B31:C31"/>
    <mergeCell ref="B22:C22"/>
    <mergeCell ref="B24:C24"/>
    <mergeCell ref="B25:C25"/>
    <mergeCell ref="B27:C27"/>
    <mergeCell ref="B28:C28"/>
    <mergeCell ref="B34:C34"/>
    <mergeCell ref="B17:C17"/>
    <mergeCell ref="B18:C18"/>
    <mergeCell ref="B19:C19"/>
    <mergeCell ref="B20:C20"/>
    <mergeCell ref="B29:C29"/>
    <mergeCell ref="B23:C23"/>
    <mergeCell ref="B8:C8"/>
    <mergeCell ref="B26:C26"/>
    <mergeCell ref="B2:D2"/>
    <mergeCell ref="B3:C3"/>
    <mergeCell ref="B5:C5"/>
    <mergeCell ref="B6:C6"/>
    <mergeCell ref="B7:C7"/>
    <mergeCell ref="B21:C21"/>
    <mergeCell ref="B9:C9"/>
    <mergeCell ref="B10:C10"/>
    <mergeCell ref="B11:C11"/>
    <mergeCell ref="B12:C12"/>
    <mergeCell ref="B14:C14"/>
    <mergeCell ref="B15:C15"/>
    <mergeCell ref="B16:C16"/>
  </mergeCells>
  <pageMargins left="0.70866141732283472" right="0.70866141732283472" top="0.74803149606299213" bottom="0.74803149606299213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С-95</vt:lpstr>
      <vt:lpstr>Ст-Д13а</vt:lpstr>
      <vt:lpstr>Г-19</vt:lpstr>
      <vt:lpstr>К-21</vt:lpstr>
      <vt:lpstr>Лира Ст 12</vt:lpstr>
      <vt:lpstr>Лира Г8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SK</cp:lastModifiedBy>
  <cp:lastPrinted>2018-03-29T08:31:04Z</cp:lastPrinted>
  <dcterms:created xsi:type="dcterms:W3CDTF">2014-05-21T07:06:30Z</dcterms:created>
  <dcterms:modified xsi:type="dcterms:W3CDTF">2018-03-29T08:31:38Z</dcterms:modified>
</cp:coreProperties>
</file>